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defaultThemeVersion="166925"/>
  <mc:AlternateContent xmlns:mc="http://schemas.openxmlformats.org/markup-compatibility/2006">
    <mc:Choice Requires="x15">
      <x15ac:absPath xmlns:x15ac="http://schemas.microsoft.com/office/spreadsheetml/2010/11/ac" url="https://agnalespec-my.sharepoint.com/personal/margarita_rivera_ane_gov_co/Documents/Escritorio/Citación C.VI Cámara/"/>
    </mc:Choice>
  </mc:AlternateContent>
  <xr:revisionPtr revIDLastSave="0" documentId="8_{D99D644F-2297-4DB9-A973-7134978E331F}" xr6:coauthVersionLast="47" xr6:coauthVersionMax="47" xr10:uidLastSave="{00000000-0000-0000-0000-000000000000}"/>
  <bookViews>
    <workbookView xWindow="-110" yWindow="-110" windowWidth="19420" windowHeight="10420" xr2:uid="{5A540B85-90B5-4542-AFE6-75D2731BD568}"/>
  </bookViews>
  <sheets>
    <sheet name="Ejecución Consol Ppto Total ANE" sheetId="1" r:id="rId1"/>
    <sheet name="Ejecución Ptal Funcionamiento" sheetId="3" r:id="rId2"/>
    <sheet name="Ejecución Ptal Inversión" sheetId="4" r:id="rId3"/>
    <sheet name="Ejecución Ptal Servicio Deuda" sheetId="5" r:id="rId4"/>
  </sheets>
  <externalReferences>
    <externalReference r:id="rId5"/>
    <externalReference r:id="rId6"/>
  </externalReferences>
  <definedNames>
    <definedName name="_xlnm._FilterDatabase" localSheetId="0" hidden="1">'Ejecución Consol Ppto Total ANE'!$B$6:$N$71</definedName>
    <definedName name="_xlnm._FilterDatabase" localSheetId="1" hidden="1">'Ejecución Ptal Funcionamiento'!$B$6:$N$69</definedName>
    <definedName name="_xlnm._FilterDatabase" localSheetId="2" hidden="1">'Ejecución Ptal Inversión'!$B$6:$N$7</definedName>
    <definedName name="_xlnm._FilterDatabase" localSheetId="3" hidden="1">'Ejecución Ptal Servicio Deuda'!$B$6:$N$6</definedName>
    <definedName name="ÁREA">[1]Listas!$A$2:$A$20</definedName>
    <definedName name="CONVENIOS">'[2]BASE DE DATOS'!$C$3:$C$9</definedName>
    <definedName name="TIPO">'[2]BASE DE DATOS'!$B$3:$B$22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5" i="4" l="1"/>
  <c r="K15" i="4"/>
  <c r="I15" i="4"/>
  <c r="H15" i="4"/>
  <c r="F15" i="4"/>
  <c r="E15" i="4"/>
  <c r="L14" i="4"/>
  <c r="K14" i="4"/>
  <c r="I14" i="4"/>
  <c r="H14" i="4"/>
  <c r="F14" i="4"/>
  <c r="E14" i="4"/>
  <c r="L13" i="4"/>
  <c r="K13" i="4"/>
  <c r="I13" i="4"/>
  <c r="H13" i="4"/>
  <c r="F13" i="4"/>
  <c r="E13" i="4"/>
  <c r="J12" i="4"/>
  <c r="G12" i="4"/>
  <c r="G16" i="4" s="1"/>
  <c r="D12" i="4"/>
  <c r="C12" i="4"/>
  <c r="F12" i="4" s="1"/>
  <c r="L11" i="4"/>
  <c r="K11" i="4"/>
  <c r="I11" i="4"/>
  <c r="H11" i="4"/>
  <c r="F11" i="4"/>
  <c r="E11" i="4"/>
  <c r="L10" i="4"/>
  <c r="K10" i="4"/>
  <c r="I10" i="4"/>
  <c r="H10" i="4"/>
  <c r="F10" i="4"/>
  <c r="E10" i="4"/>
  <c r="L9" i="4"/>
  <c r="K9" i="4"/>
  <c r="I9" i="4"/>
  <c r="H9" i="4"/>
  <c r="F9" i="4"/>
  <c r="E9" i="4"/>
  <c r="L8" i="4"/>
  <c r="K8" i="4"/>
  <c r="I8" i="4"/>
  <c r="H8" i="4"/>
  <c r="F8" i="4"/>
  <c r="E8" i="4"/>
  <c r="J7" i="4"/>
  <c r="G7" i="4"/>
  <c r="I7" i="4" s="1"/>
  <c r="D7" i="4"/>
  <c r="C7" i="4"/>
  <c r="E7" i="4" s="1"/>
  <c r="L68" i="3"/>
  <c r="K68" i="3"/>
  <c r="H68" i="3"/>
  <c r="F68" i="3"/>
  <c r="E68" i="3"/>
  <c r="L67" i="3"/>
  <c r="K67" i="3"/>
  <c r="H67" i="3"/>
  <c r="F67" i="3"/>
  <c r="E67" i="3"/>
  <c r="J66" i="3"/>
  <c r="G66" i="3"/>
  <c r="D66" i="3"/>
  <c r="C66" i="3"/>
  <c r="I66" i="3" s="1"/>
  <c r="L65" i="3"/>
  <c r="K65" i="3"/>
  <c r="I65" i="3"/>
  <c r="H65" i="3"/>
  <c r="F65" i="3"/>
  <c r="E65" i="3"/>
  <c r="L64" i="3"/>
  <c r="K64" i="3"/>
  <c r="I64" i="3"/>
  <c r="H64" i="3"/>
  <c r="F64" i="3"/>
  <c r="E64" i="3"/>
  <c r="L63" i="3"/>
  <c r="K63" i="3"/>
  <c r="I63" i="3"/>
  <c r="H63" i="3"/>
  <c r="F63" i="3"/>
  <c r="E63" i="3"/>
  <c r="L62" i="3"/>
  <c r="K62" i="3"/>
  <c r="I62" i="3"/>
  <c r="H62" i="3"/>
  <c r="F62" i="3"/>
  <c r="E62" i="3"/>
  <c r="E61" i="3" s="1"/>
  <c r="J61" i="3"/>
  <c r="G61" i="3"/>
  <c r="D61" i="3"/>
  <c r="F61" i="3" s="1"/>
  <c r="C61" i="3"/>
  <c r="L61" i="3" s="1"/>
  <c r="L60" i="3"/>
  <c r="K60" i="3"/>
  <c r="I60" i="3"/>
  <c r="H60" i="3"/>
  <c r="F60" i="3"/>
  <c r="E60" i="3"/>
  <c r="L59" i="3"/>
  <c r="K59" i="3"/>
  <c r="I59" i="3"/>
  <c r="H59" i="3"/>
  <c r="F59" i="3"/>
  <c r="E59" i="3"/>
  <c r="L58" i="3"/>
  <c r="K58" i="3"/>
  <c r="I58" i="3"/>
  <c r="H58" i="3"/>
  <c r="F58" i="3"/>
  <c r="E58" i="3"/>
  <c r="L57" i="3"/>
  <c r="K57" i="3"/>
  <c r="I57" i="3"/>
  <c r="H57" i="3"/>
  <c r="F57" i="3"/>
  <c r="E57" i="3"/>
  <c r="L56" i="3"/>
  <c r="K56" i="3"/>
  <c r="I56" i="3"/>
  <c r="H56" i="3"/>
  <c r="F56" i="3"/>
  <c r="E56" i="3"/>
  <c r="L55" i="3"/>
  <c r="K55" i="3"/>
  <c r="I55" i="3"/>
  <c r="H55" i="3"/>
  <c r="F55" i="3"/>
  <c r="E55" i="3"/>
  <c r="L54" i="3"/>
  <c r="K54" i="3"/>
  <c r="I54" i="3"/>
  <c r="H54" i="3"/>
  <c r="F54" i="3"/>
  <c r="E54" i="3"/>
  <c r="L53" i="3"/>
  <c r="K53" i="3"/>
  <c r="I53" i="3"/>
  <c r="H53" i="3"/>
  <c r="F53" i="3"/>
  <c r="E53" i="3"/>
  <c r="L52" i="3"/>
  <c r="K52" i="3"/>
  <c r="I52" i="3"/>
  <c r="H52" i="3"/>
  <c r="F52" i="3"/>
  <c r="E52" i="3"/>
  <c r="L51" i="3"/>
  <c r="K51" i="3"/>
  <c r="I51" i="3"/>
  <c r="H51" i="3"/>
  <c r="F51" i="3"/>
  <c r="E51" i="3"/>
  <c r="L50" i="3"/>
  <c r="K50" i="3"/>
  <c r="I50" i="3"/>
  <c r="H50" i="3"/>
  <c r="F50" i="3"/>
  <c r="E50" i="3"/>
  <c r="L49" i="3"/>
  <c r="K49" i="3"/>
  <c r="I49" i="3"/>
  <c r="H49" i="3"/>
  <c r="F49" i="3"/>
  <c r="E49" i="3"/>
  <c r="L48" i="3"/>
  <c r="K48" i="3"/>
  <c r="I48" i="3"/>
  <c r="H48" i="3"/>
  <c r="F48" i="3"/>
  <c r="E48" i="3"/>
  <c r="L47" i="3"/>
  <c r="K47" i="3"/>
  <c r="I47" i="3"/>
  <c r="H47" i="3"/>
  <c r="F47" i="3"/>
  <c r="E47" i="3"/>
  <c r="L46" i="3"/>
  <c r="K46" i="3"/>
  <c r="I46" i="3"/>
  <c r="H46" i="3"/>
  <c r="F46" i="3"/>
  <c r="E46" i="3"/>
  <c r="L45" i="3"/>
  <c r="K45" i="3"/>
  <c r="I45" i="3"/>
  <c r="H45" i="3"/>
  <c r="F45" i="3"/>
  <c r="E45" i="3"/>
  <c r="L44" i="3"/>
  <c r="K44" i="3"/>
  <c r="I44" i="3"/>
  <c r="H44" i="3"/>
  <c r="F44" i="3"/>
  <c r="E44" i="3"/>
  <c r="L43" i="3"/>
  <c r="K43" i="3"/>
  <c r="I43" i="3"/>
  <c r="H43" i="3"/>
  <c r="F43" i="3"/>
  <c r="E43" i="3"/>
  <c r="L42" i="3"/>
  <c r="K42" i="3"/>
  <c r="I42" i="3"/>
  <c r="H42" i="3"/>
  <c r="F42" i="3"/>
  <c r="E42" i="3"/>
  <c r="L41" i="3"/>
  <c r="K41" i="3"/>
  <c r="I41" i="3"/>
  <c r="H41" i="3"/>
  <c r="F41" i="3"/>
  <c r="E41" i="3"/>
  <c r="L40" i="3"/>
  <c r="K40" i="3"/>
  <c r="I40" i="3"/>
  <c r="H40" i="3"/>
  <c r="F40" i="3"/>
  <c r="E40" i="3"/>
  <c r="L39" i="3"/>
  <c r="K39" i="3"/>
  <c r="H39" i="3"/>
  <c r="F39" i="3"/>
  <c r="E39" i="3"/>
  <c r="L38" i="3"/>
  <c r="K38" i="3"/>
  <c r="H38" i="3"/>
  <c r="F38" i="3"/>
  <c r="E38" i="3"/>
  <c r="L37" i="3"/>
  <c r="K37" i="3"/>
  <c r="I37" i="3"/>
  <c r="H37" i="3"/>
  <c r="F37" i="3"/>
  <c r="E37" i="3"/>
  <c r="L36" i="3"/>
  <c r="K36" i="3"/>
  <c r="I36" i="3"/>
  <c r="H36" i="3"/>
  <c r="F36" i="3"/>
  <c r="E36" i="3"/>
  <c r="L35" i="3"/>
  <c r="K35" i="3"/>
  <c r="I35" i="3"/>
  <c r="H35" i="3"/>
  <c r="F35" i="3"/>
  <c r="E35" i="3"/>
  <c r="E34" i="3" s="1"/>
  <c r="J34" i="3"/>
  <c r="K34" i="3" s="1"/>
  <c r="G34" i="3"/>
  <c r="D34" i="3"/>
  <c r="C34" i="3"/>
  <c r="L34" i="3" s="1"/>
  <c r="L33" i="3"/>
  <c r="K33" i="3"/>
  <c r="I33" i="3"/>
  <c r="E33" i="3"/>
  <c r="L32" i="3"/>
  <c r="K32" i="3"/>
  <c r="I32" i="3"/>
  <c r="H32" i="3"/>
  <c r="F32" i="3"/>
  <c r="E32" i="3"/>
  <c r="L31" i="3"/>
  <c r="K31" i="3"/>
  <c r="I31" i="3"/>
  <c r="H31" i="3"/>
  <c r="F31" i="3"/>
  <c r="E31" i="3"/>
  <c r="L30" i="3"/>
  <c r="K30" i="3"/>
  <c r="I30" i="3"/>
  <c r="H30" i="3"/>
  <c r="F30" i="3"/>
  <c r="E30" i="3"/>
  <c r="L29" i="3"/>
  <c r="K29" i="3"/>
  <c r="I29" i="3"/>
  <c r="H29" i="3"/>
  <c r="F29" i="3"/>
  <c r="E29" i="3"/>
  <c r="L28" i="3"/>
  <c r="K28" i="3"/>
  <c r="I28" i="3"/>
  <c r="H28" i="3"/>
  <c r="F28" i="3"/>
  <c r="E28" i="3"/>
  <c r="L27" i="3"/>
  <c r="K27" i="3"/>
  <c r="I27" i="3"/>
  <c r="H27" i="3"/>
  <c r="F27" i="3"/>
  <c r="E27" i="3"/>
  <c r="J26" i="3"/>
  <c r="G26" i="3"/>
  <c r="D26" i="3"/>
  <c r="D7" i="3" s="1"/>
  <c r="C26" i="3"/>
  <c r="F26" i="3" s="1"/>
  <c r="L25" i="3"/>
  <c r="K25" i="3"/>
  <c r="I25" i="3"/>
  <c r="H25" i="3"/>
  <c r="F25" i="3"/>
  <c r="E25" i="3"/>
  <c r="L24" i="3"/>
  <c r="K24" i="3"/>
  <c r="I24" i="3"/>
  <c r="H24" i="3"/>
  <c r="F24" i="3"/>
  <c r="E24" i="3"/>
  <c r="L23" i="3"/>
  <c r="K23" i="3"/>
  <c r="I23" i="3"/>
  <c r="H23" i="3"/>
  <c r="F23" i="3"/>
  <c r="E23" i="3"/>
  <c r="L22" i="3"/>
  <c r="K22" i="3"/>
  <c r="I22" i="3"/>
  <c r="H22" i="3"/>
  <c r="F22" i="3"/>
  <c r="E22" i="3"/>
  <c r="L21" i="3"/>
  <c r="K21" i="3"/>
  <c r="I21" i="3"/>
  <c r="H21" i="3"/>
  <c r="F21" i="3"/>
  <c r="E21" i="3"/>
  <c r="L20" i="3"/>
  <c r="K20" i="3"/>
  <c r="I20" i="3"/>
  <c r="H20" i="3"/>
  <c r="F20" i="3"/>
  <c r="E20" i="3"/>
  <c r="L19" i="3"/>
  <c r="K19" i="3"/>
  <c r="I19" i="3"/>
  <c r="H19" i="3"/>
  <c r="F19" i="3"/>
  <c r="E19" i="3"/>
  <c r="J18" i="3"/>
  <c r="G18" i="3"/>
  <c r="H18" i="3" s="1"/>
  <c r="D18" i="3"/>
  <c r="F18" i="3" s="1"/>
  <c r="C18" i="3"/>
  <c r="L17" i="3"/>
  <c r="K17" i="3"/>
  <c r="I17" i="3"/>
  <c r="H17" i="3"/>
  <c r="F17" i="3"/>
  <c r="E17" i="3"/>
  <c r="L16" i="3"/>
  <c r="K16" i="3"/>
  <c r="I16" i="3"/>
  <c r="H16" i="3"/>
  <c r="F16" i="3"/>
  <c r="E16" i="3"/>
  <c r="L15" i="3"/>
  <c r="K15" i="3"/>
  <c r="I15" i="3"/>
  <c r="H15" i="3"/>
  <c r="F15" i="3"/>
  <c r="E15" i="3"/>
  <c r="L14" i="3"/>
  <c r="K14" i="3"/>
  <c r="I14" i="3"/>
  <c r="H14" i="3"/>
  <c r="F14" i="3"/>
  <c r="E14" i="3"/>
  <c r="L13" i="3"/>
  <c r="K13" i="3"/>
  <c r="I13" i="3"/>
  <c r="H13" i="3"/>
  <c r="F13" i="3"/>
  <c r="E13" i="3"/>
  <c r="L12" i="3"/>
  <c r="K12" i="3"/>
  <c r="I12" i="3"/>
  <c r="H12" i="3"/>
  <c r="F12" i="3"/>
  <c r="E12" i="3"/>
  <c r="L11" i="3"/>
  <c r="K11" i="3"/>
  <c r="I11" i="3"/>
  <c r="H11" i="3"/>
  <c r="F11" i="3"/>
  <c r="E11" i="3"/>
  <c r="L10" i="3"/>
  <c r="K10" i="3"/>
  <c r="I10" i="3"/>
  <c r="H10" i="3"/>
  <c r="F10" i="3"/>
  <c r="E10" i="3"/>
  <c r="E8" i="3" s="1"/>
  <c r="L9" i="3"/>
  <c r="K9" i="3"/>
  <c r="I9" i="3"/>
  <c r="H9" i="3"/>
  <c r="F9" i="3"/>
  <c r="E9" i="3"/>
  <c r="J8" i="3"/>
  <c r="G8" i="3"/>
  <c r="H8" i="3" s="1"/>
  <c r="F8" i="3"/>
  <c r="D8" i="3"/>
  <c r="C8" i="3"/>
  <c r="I8" i="3" s="1"/>
  <c r="J7" i="3"/>
  <c r="L77" i="1"/>
  <c r="L78" i="1"/>
  <c r="L79" i="1"/>
  <c r="K7" i="4" l="1"/>
  <c r="F7" i="4"/>
  <c r="L7" i="4"/>
  <c r="J16" i="4"/>
  <c r="K16" i="4" s="1"/>
  <c r="H7" i="4"/>
  <c r="D16" i="4"/>
  <c r="C7" i="3"/>
  <c r="L7" i="3" s="1"/>
  <c r="I18" i="3"/>
  <c r="K8" i="3"/>
  <c r="H26" i="3"/>
  <c r="H61" i="3"/>
  <c r="H66" i="3"/>
  <c r="K18" i="3"/>
  <c r="F34" i="3"/>
  <c r="F66" i="3"/>
  <c r="G7" i="3"/>
  <c r="H7" i="3" s="1"/>
  <c r="K26" i="3"/>
  <c r="H34" i="3"/>
  <c r="K61" i="3"/>
  <c r="J69" i="3"/>
  <c r="K12" i="4"/>
  <c r="C16" i="4"/>
  <c r="F16" i="4" s="1"/>
  <c r="H12" i="4"/>
  <c r="L12" i="4"/>
  <c r="E12" i="4"/>
  <c r="I12" i="4"/>
  <c r="I34" i="3"/>
  <c r="I61" i="3"/>
  <c r="K66" i="3"/>
  <c r="C69" i="3"/>
  <c r="G69" i="3"/>
  <c r="H69" i="3" s="1"/>
  <c r="L8" i="3"/>
  <c r="L18" i="3"/>
  <c r="L26" i="3"/>
  <c r="L66" i="3"/>
  <c r="D69" i="3"/>
  <c r="E18" i="3"/>
  <c r="E26" i="3"/>
  <c r="I26" i="3"/>
  <c r="E66" i="3"/>
  <c r="K79" i="1"/>
  <c r="I79" i="1"/>
  <c r="H79" i="1"/>
  <c r="F79" i="1"/>
  <c r="E79" i="1"/>
  <c r="K78" i="1"/>
  <c r="I78" i="1"/>
  <c r="H78" i="1"/>
  <c r="F78" i="1"/>
  <c r="E78" i="1"/>
  <c r="K77" i="1"/>
  <c r="I77" i="1"/>
  <c r="H77" i="1"/>
  <c r="F77" i="1"/>
  <c r="E77" i="1"/>
  <c r="J76" i="1"/>
  <c r="L76" i="1" s="1"/>
  <c r="G76" i="1"/>
  <c r="F76" i="1"/>
  <c r="E76" i="1"/>
  <c r="D76" i="1"/>
  <c r="C76" i="1"/>
  <c r="H76" i="1" s="1"/>
  <c r="L75" i="1"/>
  <c r="K75" i="1"/>
  <c r="I75" i="1"/>
  <c r="H75" i="1"/>
  <c r="F75" i="1"/>
  <c r="E75" i="1"/>
  <c r="L74" i="1"/>
  <c r="K74" i="1"/>
  <c r="I74" i="1"/>
  <c r="H74" i="1"/>
  <c r="F74" i="1"/>
  <c r="E74" i="1"/>
  <c r="L73" i="1"/>
  <c r="K73" i="1"/>
  <c r="I73" i="1"/>
  <c r="H73" i="1"/>
  <c r="F73" i="1"/>
  <c r="E73" i="1"/>
  <c r="L72" i="1"/>
  <c r="K72" i="1"/>
  <c r="I72" i="1"/>
  <c r="H72" i="1"/>
  <c r="F72" i="1"/>
  <c r="E72" i="1"/>
  <c r="J71" i="1"/>
  <c r="G71" i="1"/>
  <c r="H71" i="1" s="1"/>
  <c r="D71" i="1"/>
  <c r="F71" i="1" s="1"/>
  <c r="C71" i="1"/>
  <c r="L68" i="1"/>
  <c r="K68" i="1"/>
  <c r="H68" i="1"/>
  <c r="F68" i="1"/>
  <c r="E68" i="1"/>
  <c r="L67" i="1"/>
  <c r="K67" i="1"/>
  <c r="H67" i="1"/>
  <c r="F67" i="1"/>
  <c r="E67" i="1"/>
  <c r="J66" i="1"/>
  <c r="G66" i="1"/>
  <c r="D66" i="1"/>
  <c r="C66" i="1"/>
  <c r="L65" i="1"/>
  <c r="K65" i="1"/>
  <c r="I65" i="1"/>
  <c r="H65" i="1"/>
  <c r="F65" i="1"/>
  <c r="E65" i="1"/>
  <c r="L64" i="1"/>
  <c r="K64" i="1"/>
  <c r="I64" i="1"/>
  <c r="H64" i="1"/>
  <c r="F64" i="1"/>
  <c r="E64" i="1"/>
  <c r="L63" i="1"/>
  <c r="K63" i="1"/>
  <c r="I63" i="1"/>
  <c r="H63" i="1"/>
  <c r="F63" i="1"/>
  <c r="E63" i="1"/>
  <c r="L62" i="1"/>
  <c r="K62" i="1"/>
  <c r="I62" i="1"/>
  <c r="H62" i="1"/>
  <c r="F62" i="1"/>
  <c r="E62" i="1"/>
  <c r="J61" i="1"/>
  <c r="G61" i="1"/>
  <c r="D61" i="1"/>
  <c r="C61" i="1"/>
  <c r="L60" i="1"/>
  <c r="K60" i="1"/>
  <c r="I60" i="1"/>
  <c r="H60" i="1"/>
  <c r="F60" i="1"/>
  <c r="E60" i="1"/>
  <c r="L59" i="1"/>
  <c r="K59" i="1"/>
  <c r="I59" i="1"/>
  <c r="H59" i="1"/>
  <c r="F59" i="1"/>
  <c r="E59" i="1"/>
  <c r="L58" i="1"/>
  <c r="K58" i="1"/>
  <c r="I58" i="1"/>
  <c r="H58" i="1"/>
  <c r="F58" i="1"/>
  <c r="E58" i="1"/>
  <c r="L57" i="1"/>
  <c r="K57" i="1"/>
  <c r="I57" i="1"/>
  <c r="H57" i="1"/>
  <c r="F57" i="1"/>
  <c r="E57" i="1"/>
  <c r="L56" i="1"/>
  <c r="K56" i="1"/>
  <c r="I56" i="1"/>
  <c r="H56" i="1"/>
  <c r="F56" i="1"/>
  <c r="E56" i="1"/>
  <c r="L55" i="1"/>
  <c r="K55" i="1"/>
  <c r="I55" i="1"/>
  <c r="H55" i="1"/>
  <c r="F55" i="1"/>
  <c r="E55" i="1"/>
  <c r="L54" i="1"/>
  <c r="K54" i="1"/>
  <c r="I54" i="1"/>
  <c r="H54" i="1"/>
  <c r="F54" i="1"/>
  <c r="E54" i="1"/>
  <c r="L53" i="1"/>
  <c r="K53" i="1"/>
  <c r="I53" i="1"/>
  <c r="H53" i="1"/>
  <c r="F53" i="1"/>
  <c r="E53" i="1"/>
  <c r="L52" i="1"/>
  <c r="K52" i="1"/>
  <c r="I52" i="1"/>
  <c r="H52" i="1"/>
  <c r="F52" i="1"/>
  <c r="E52" i="1"/>
  <c r="L51" i="1"/>
  <c r="K51" i="1"/>
  <c r="I51" i="1"/>
  <c r="H51" i="1"/>
  <c r="F51" i="1"/>
  <c r="E51" i="1"/>
  <c r="L50" i="1"/>
  <c r="K50" i="1"/>
  <c r="I50" i="1"/>
  <c r="H50" i="1"/>
  <c r="F50" i="1"/>
  <c r="E50" i="1"/>
  <c r="L49" i="1"/>
  <c r="K49" i="1"/>
  <c r="I49" i="1"/>
  <c r="H49" i="1"/>
  <c r="F49" i="1"/>
  <c r="E49" i="1"/>
  <c r="L48" i="1"/>
  <c r="K48" i="1"/>
  <c r="I48" i="1"/>
  <c r="H48" i="1"/>
  <c r="F48" i="1"/>
  <c r="E48" i="1"/>
  <c r="L47" i="1"/>
  <c r="K47" i="1"/>
  <c r="I47" i="1"/>
  <c r="H47" i="1"/>
  <c r="F47" i="1"/>
  <c r="E47" i="1"/>
  <c r="L46" i="1"/>
  <c r="K46" i="1"/>
  <c r="I46" i="1"/>
  <c r="H46" i="1"/>
  <c r="F46" i="1"/>
  <c r="E46" i="1"/>
  <c r="L45" i="1"/>
  <c r="K45" i="1"/>
  <c r="I45" i="1"/>
  <c r="H45" i="1"/>
  <c r="F45" i="1"/>
  <c r="E45" i="1"/>
  <c r="L44" i="1"/>
  <c r="K44" i="1"/>
  <c r="I44" i="1"/>
  <c r="H44" i="1"/>
  <c r="F44" i="1"/>
  <c r="E44" i="1"/>
  <c r="L43" i="1"/>
  <c r="K43" i="1"/>
  <c r="I43" i="1"/>
  <c r="H43" i="1"/>
  <c r="F43" i="1"/>
  <c r="E43" i="1"/>
  <c r="L42" i="1"/>
  <c r="K42" i="1"/>
  <c r="I42" i="1"/>
  <c r="H42" i="1"/>
  <c r="F42" i="1"/>
  <c r="E42" i="1"/>
  <c r="L41" i="1"/>
  <c r="K41" i="1"/>
  <c r="I41" i="1"/>
  <c r="H41" i="1"/>
  <c r="F41" i="1"/>
  <c r="E41" i="1"/>
  <c r="L40" i="1"/>
  <c r="K40" i="1"/>
  <c r="I40" i="1"/>
  <c r="H40" i="1"/>
  <c r="F40" i="1"/>
  <c r="E40" i="1"/>
  <c r="L39" i="1"/>
  <c r="K39" i="1"/>
  <c r="H39" i="1"/>
  <c r="F39" i="1"/>
  <c r="E39" i="1"/>
  <c r="L38" i="1"/>
  <c r="K38" i="1"/>
  <c r="H38" i="1"/>
  <c r="F38" i="1"/>
  <c r="E38" i="1"/>
  <c r="L37" i="1"/>
  <c r="K37" i="1"/>
  <c r="I37" i="1"/>
  <c r="H37" i="1"/>
  <c r="F37" i="1"/>
  <c r="E37" i="1"/>
  <c r="L36" i="1"/>
  <c r="K36" i="1"/>
  <c r="I36" i="1"/>
  <c r="H36" i="1"/>
  <c r="F36" i="1"/>
  <c r="E36" i="1"/>
  <c r="H35" i="1"/>
  <c r="L35" i="1"/>
  <c r="J34" i="1"/>
  <c r="G34" i="1"/>
  <c r="D34" i="1"/>
  <c r="L33" i="1"/>
  <c r="K33" i="1"/>
  <c r="I33" i="1"/>
  <c r="E33" i="1"/>
  <c r="L32" i="1"/>
  <c r="K32" i="1"/>
  <c r="I32" i="1"/>
  <c r="H32" i="1"/>
  <c r="F32" i="1"/>
  <c r="E32" i="1"/>
  <c r="L31" i="1"/>
  <c r="K31" i="1"/>
  <c r="I31" i="1"/>
  <c r="H31" i="1"/>
  <c r="F31" i="1"/>
  <c r="E31" i="1"/>
  <c r="L30" i="1"/>
  <c r="K30" i="1"/>
  <c r="I30" i="1"/>
  <c r="H30" i="1"/>
  <c r="F30" i="1"/>
  <c r="E30" i="1"/>
  <c r="L29" i="1"/>
  <c r="K29" i="1"/>
  <c r="I29" i="1"/>
  <c r="H29" i="1"/>
  <c r="F29" i="1"/>
  <c r="E29" i="1"/>
  <c r="L28" i="1"/>
  <c r="K28" i="1"/>
  <c r="I28" i="1"/>
  <c r="H28" i="1"/>
  <c r="F28" i="1"/>
  <c r="E28" i="1"/>
  <c r="L27" i="1"/>
  <c r="K27" i="1"/>
  <c r="I27" i="1"/>
  <c r="H27" i="1"/>
  <c r="F27" i="1"/>
  <c r="E27" i="1"/>
  <c r="J26" i="1"/>
  <c r="G26" i="1"/>
  <c r="H26" i="1" s="1"/>
  <c r="D26" i="1"/>
  <c r="F26" i="1" s="1"/>
  <c r="C26" i="1"/>
  <c r="L25" i="1"/>
  <c r="K25" i="1"/>
  <c r="I25" i="1"/>
  <c r="H25" i="1"/>
  <c r="F25" i="1"/>
  <c r="E25" i="1"/>
  <c r="L24" i="1"/>
  <c r="K24" i="1"/>
  <c r="I24" i="1"/>
  <c r="H24" i="1"/>
  <c r="F24" i="1"/>
  <c r="E24" i="1"/>
  <c r="L23" i="1"/>
  <c r="K23" i="1"/>
  <c r="I23" i="1"/>
  <c r="H23" i="1"/>
  <c r="F23" i="1"/>
  <c r="E23" i="1"/>
  <c r="L22" i="1"/>
  <c r="K22" i="1"/>
  <c r="I22" i="1"/>
  <c r="H22" i="1"/>
  <c r="F22" i="1"/>
  <c r="E22" i="1"/>
  <c r="L21" i="1"/>
  <c r="K21" i="1"/>
  <c r="I21" i="1"/>
  <c r="H21" i="1"/>
  <c r="F21" i="1"/>
  <c r="E21" i="1"/>
  <c r="L20" i="1"/>
  <c r="K20" i="1"/>
  <c r="I20" i="1"/>
  <c r="H20" i="1"/>
  <c r="F20" i="1"/>
  <c r="E20" i="1"/>
  <c r="L19" i="1"/>
  <c r="K19" i="1"/>
  <c r="I19" i="1"/>
  <c r="H19" i="1"/>
  <c r="F19" i="1"/>
  <c r="E19" i="1"/>
  <c r="J18" i="1"/>
  <c r="G18" i="1"/>
  <c r="D18" i="1"/>
  <c r="C18" i="1"/>
  <c r="L17" i="1"/>
  <c r="K17" i="1"/>
  <c r="I17" i="1"/>
  <c r="H17" i="1"/>
  <c r="F17" i="1"/>
  <c r="E17" i="1"/>
  <c r="L16" i="1"/>
  <c r="K16" i="1"/>
  <c r="I16" i="1"/>
  <c r="H16" i="1"/>
  <c r="F16" i="1"/>
  <c r="E16" i="1"/>
  <c r="L15" i="1"/>
  <c r="K15" i="1"/>
  <c r="I15" i="1"/>
  <c r="H15" i="1"/>
  <c r="F15" i="1"/>
  <c r="E15" i="1"/>
  <c r="L14" i="1"/>
  <c r="K14" i="1"/>
  <c r="I14" i="1"/>
  <c r="H14" i="1"/>
  <c r="F14" i="1"/>
  <c r="E14" i="1"/>
  <c r="L13" i="1"/>
  <c r="K13" i="1"/>
  <c r="I13" i="1"/>
  <c r="H13" i="1"/>
  <c r="F13" i="1"/>
  <c r="E13" i="1"/>
  <c r="L12" i="1"/>
  <c r="K12" i="1"/>
  <c r="I12" i="1"/>
  <c r="H12" i="1"/>
  <c r="F12" i="1"/>
  <c r="E12" i="1"/>
  <c r="L11" i="1"/>
  <c r="K11" i="1"/>
  <c r="I11" i="1"/>
  <c r="H11" i="1"/>
  <c r="F11" i="1"/>
  <c r="E11" i="1"/>
  <c r="L10" i="1"/>
  <c r="K10" i="1"/>
  <c r="I10" i="1"/>
  <c r="H10" i="1"/>
  <c r="F10" i="1"/>
  <c r="E10" i="1"/>
  <c r="E8" i="1" s="1"/>
  <c r="L9" i="1"/>
  <c r="K9" i="1"/>
  <c r="I9" i="1"/>
  <c r="H9" i="1"/>
  <c r="F9" i="1"/>
  <c r="E9" i="1"/>
  <c r="J8" i="1"/>
  <c r="G8" i="1"/>
  <c r="G7" i="1" s="1"/>
  <c r="F8" i="1"/>
  <c r="D8" i="1"/>
  <c r="C8" i="1"/>
  <c r="D7" i="1" l="1"/>
  <c r="F66" i="1"/>
  <c r="I76" i="1"/>
  <c r="I7" i="3"/>
  <c r="E7" i="3"/>
  <c r="K7" i="3"/>
  <c r="F7" i="3"/>
  <c r="I16" i="4"/>
  <c r="E16" i="4"/>
  <c r="L16" i="4"/>
  <c r="H16" i="4"/>
  <c r="I69" i="3"/>
  <c r="E69" i="3"/>
  <c r="L69" i="3"/>
  <c r="K69" i="3"/>
  <c r="F69" i="3"/>
  <c r="L71" i="1"/>
  <c r="K61" i="1"/>
  <c r="J7" i="1"/>
  <c r="G80" i="1"/>
  <c r="H80" i="1" s="1"/>
  <c r="I66" i="1"/>
  <c r="I26" i="1"/>
  <c r="I18" i="1"/>
  <c r="I8" i="1"/>
  <c r="G69" i="1"/>
  <c r="C80" i="1"/>
  <c r="D80" i="1"/>
  <c r="F80" i="1" s="1"/>
  <c r="H66" i="1"/>
  <c r="E66" i="1"/>
  <c r="L66" i="1"/>
  <c r="F61" i="1"/>
  <c r="H61" i="1"/>
  <c r="E61" i="1"/>
  <c r="K26" i="1"/>
  <c r="H18" i="1"/>
  <c r="F18" i="1"/>
  <c r="K18" i="1"/>
  <c r="D69" i="1"/>
  <c r="E80" i="1"/>
  <c r="K71" i="1"/>
  <c r="K8" i="1"/>
  <c r="I35" i="1"/>
  <c r="L61" i="1"/>
  <c r="J69" i="1"/>
  <c r="J80" i="1"/>
  <c r="H8" i="1"/>
  <c r="L8" i="1"/>
  <c r="L18" i="1"/>
  <c r="L26" i="1"/>
  <c r="E35" i="1"/>
  <c r="E34" i="1" s="1"/>
  <c r="K35" i="1"/>
  <c r="I61" i="1"/>
  <c r="K66" i="1"/>
  <c r="E71" i="1"/>
  <c r="I71" i="1"/>
  <c r="K76" i="1"/>
  <c r="C7" i="1"/>
  <c r="K7" i="1" s="1"/>
  <c r="E18" i="1"/>
  <c r="E26" i="1"/>
  <c r="C34" i="1"/>
  <c r="F35" i="1"/>
  <c r="I80" i="1" l="1"/>
  <c r="G83" i="1"/>
  <c r="D83" i="1"/>
  <c r="H7" i="1"/>
  <c r="F7" i="1"/>
  <c r="K34" i="1"/>
  <c r="L34" i="1"/>
  <c r="I34" i="1"/>
  <c r="H34" i="1"/>
  <c r="C69" i="1"/>
  <c r="I7" i="1"/>
  <c r="E7" i="1"/>
  <c r="L7" i="1"/>
  <c r="J83" i="1"/>
  <c r="K80" i="1"/>
  <c r="F34" i="1"/>
  <c r="L80" i="1"/>
  <c r="L69" i="1" l="1"/>
  <c r="E69" i="1"/>
  <c r="I69" i="1"/>
  <c r="H69" i="1"/>
  <c r="C83" i="1"/>
  <c r="F69" i="1"/>
  <c r="K69" i="1"/>
  <c r="I83" i="1" l="1"/>
  <c r="E83" i="1"/>
  <c r="L83" i="1"/>
  <c r="F83" i="1"/>
  <c r="H83" i="1"/>
  <c r="K83" i="1"/>
</calcChain>
</file>

<file path=xl/sharedStrings.xml><?xml version="1.0" encoding="utf-8"?>
<sst xmlns="http://schemas.openxmlformats.org/spreadsheetml/2006/main" count="305" uniqueCount="135">
  <si>
    <t>UNIDAD ADMINISTRTIVA ESPECIAL AGENCIA NACIONAL DEL ESPECTRO</t>
  </si>
  <si>
    <t xml:space="preserve">INFORME DE EJECUCIÓN PRESUPUESTAL </t>
  </si>
  <si>
    <t>GASTOS DE FUNCIONAMIENTO</t>
  </si>
  <si>
    <t>RUBRO</t>
  </si>
  <si>
    <t xml:space="preserve">APROPIACION
VIGENTE </t>
  </si>
  <si>
    <t xml:space="preserve">TOTAL
COMPROMISO </t>
  </si>
  <si>
    <t>DIFERENCIA</t>
  </si>
  <si>
    <t>% EJECUCIÓN (Comp/Aprop)</t>
  </si>
  <si>
    <t xml:space="preserve">TOTAL
OBLIGACIONES </t>
  </si>
  <si>
    <t>% EJECUCIÓN (Oblig/Aprop)</t>
  </si>
  <si>
    <t>DIFERENCIA
EN $ ENTRE
APROPIACIÓN
VIGENTE Y
OBLIGACIONES</t>
  </si>
  <si>
    <t>TOTAL
PAGOS</t>
  </si>
  <si>
    <t>% EJECUCIÓN (Pago/Aprop)</t>
  </si>
  <si>
    <t>DIFERENCIA
EN $ ENTRE
APROPIACIÓN
VIGENTE Y
PAGOS</t>
  </si>
  <si>
    <t>DESTINACION</t>
  </si>
  <si>
    <t>GASTOS DE PERSONAL</t>
  </si>
  <si>
    <r>
      <rPr>
        <b/>
        <sz val="11"/>
        <color rgb="FF002060"/>
        <rFont val="Century Gothic"/>
        <family val="2"/>
      </rPr>
      <t>Recursos para amparar los gastos de nómina de los funcionarios de la Agencia Nacional del Espectro para la vigencia 2023, en lo correspondiente a salarios, pago de primas, vacaciones, cesantías, intereses de cesantías, lo correspondiente a los aportes patronales al sistema de seguridad social y raportes parafiscales y también lo conserniente al pago de liquidaciones de prestaciones sociales a los funcionarios que se retiren de la entidad.</t>
    </r>
    <r>
      <rPr>
        <b/>
        <sz val="7.7"/>
        <color rgb="FF002060"/>
        <rFont val="Century Gothic"/>
        <family val="2"/>
      </rPr>
      <t xml:space="preserve"> </t>
    </r>
  </si>
  <si>
    <t>SALARIO</t>
  </si>
  <si>
    <t>SUELDO BÁSICO</t>
  </si>
  <si>
    <t>PRIMA TÉCNICA SALARIAL</t>
  </si>
  <si>
    <t>SUBSIDIO DE ALIMENTACIÓN</t>
  </si>
  <si>
    <t>AUXILIO DE TRANSPORTE</t>
  </si>
  <si>
    <t>PRIMA DE SERVICIO</t>
  </si>
  <si>
    <t>BONIFICACIÓN POR SERVICIOS PRESTADOS</t>
  </si>
  <si>
    <t>HORAS EXTRAS, DOMINICALES, FESTIVOS Y RECARGOS</t>
  </si>
  <si>
    <t>PRIMA DE NAVIDAD</t>
  </si>
  <si>
    <t>PRIMA DE VACACIONES</t>
  </si>
  <si>
    <t>CONTRIBUCIONES INHERENTES A LA NÓMINA</t>
  </si>
  <si>
    <t>APORTES A LA SEGURIDAD SOCIAL EN PENSIONES</t>
  </si>
  <si>
    <t>APORTES A LA SEGURIDAD SOCIAL EN SALUD</t>
  </si>
  <si>
    <t xml:space="preserve">AUXILIO DE CESANTÍAS </t>
  </si>
  <si>
    <t>APORTES A CAJAS DE COMPENSACIÓN FAMILIAR</t>
  </si>
  <si>
    <t>APORTES GENERALES AL SISTEMA DE RIESGOS LABORALES</t>
  </si>
  <si>
    <t>APORTES AL ICBF</t>
  </si>
  <si>
    <t>APORTES AL SENA</t>
  </si>
  <si>
    <t xml:space="preserve">Remuneraciones no Constitutiva de Factor Salarial </t>
  </si>
  <si>
    <t>VACACIONES</t>
  </si>
  <si>
    <t>INDEMNIZACIÓN POR VACACIONES</t>
  </si>
  <si>
    <t>BONIFICACIÓN ESPECIAL DE RECREACIÓN</t>
  </si>
  <si>
    <t>PRIMA TÉCNICA NO SALARIAL</t>
  </si>
  <si>
    <t>PRIMA DE COORDINACIÓN</t>
  </si>
  <si>
    <t>BONIFICACIÓN DE DIRECCIÓN</t>
  </si>
  <si>
    <t>Otros Gastos de Personal - Previo Concepto DGPPNPN</t>
  </si>
  <si>
    <t>Apropiación Bloqueada</t>
  </si>
  <si>
    <t xml:space="preserve">Adquisición de Bienes y Servicio </t>
  </si>
  <si>
    <t>DOTACIÓN (PRENDAS DE VESTIR Y CALZADO)</t>
  </si>
  <si>
    <t xml:space="preserve">Recursos destinados para amparar el gasto por Dotación, implementos de trabajo de alturas y elementos de protección personal a los funcionarios que aplique según la norma vigente </t>
  </si>
  <si>
    <t>PASTA O PULPA, PAPEL Y PRODUCTOS DE PAPEL; IMPRESOS Y ARTÍCULOS RELACIONADOS</t>
  </si>
  <si>
    <t>Recusos para amparar los gastos de papelería que requiera la Entidad e insumos en virtud al contrato del serviciode  Gestión Documental</t>
  </si>
  <si>
    <t>PRODUCTOS DE HORNOS DE COQUE; PRODUCTOS DE REFINACIÓN DE PETRÓLEO Y COMBUSTIBLE NUCLEAR</t>
  </si>
  <si>
    <t>Recursos para amparar el gasto por combustible del parque automotor de la ANE para las comisiones de servicios de Vigilancia y Control del Espectro.</t>
  </si>
  <si>
    <t>OTROS PRODUCTOS QUÍMICOS; FIBRAS ARTIFICIALES (O FIBRAS INDUSTRIALES HECHAS POR EL HOMBRE)</t>
  </si>
  <si>
    <t>Recursos para amparar el gasto por Botiquín y elementos de bioseguridad</t>
  </si>
  <si>
    <t>MAQUINARIA DE OFICINA, CONTABILIDAD E INFORMÁTICA</t>
  </si>
  <si>
    <t>Recursos para amprar los gastos de Certificados digitales, Tokens para el acceso al Siif Nación y certificado de seguridad wildcard</t>
  </si>
  <si>
    <t>MAQUINARIA Y APARATOS ELÉCTRICOS</t>
  </si>
  <si>
    <t>Recursos para amparar los gastos por caja menor de la ANE.</t>
  </si>
  <si>
    <t>EQUIPO Y APARATOS DE RADIO, TELEVISIÓN Y COMUNICACIONES</t>
  </si>
  <si>
    <t>Recursos necesarión para amparar los gastos de Adquisición de tarjetas de acceso de los colabores de la Entidad Renovación suscripción direccionamiento público (IPv6, IPv4) y renovación Herramienta BPMN (licenciamiento, Soporte)</t>
  </si>
  <si>
    <t>SERVICIOS DE CONSTRUCCIÓN</t>
  </si>
  <si>
    <t>Recursos para amparar los gastos de mantenimiento de los bienes muebles e inmuebles de la ANE.</t>
  </si>
  <si>
    <t>ALOJAMIENTO; SERVICIOS DE SUMINISTROS DE COMIDAS Y BEBIDAS</t>
  </si>
  <si>
    <t>Recursos requeridos para amparar los gastos de Caja Menor y lo correspondiente al servicio integral de aseo y cafetería para la vigencia 2023</t>
  </si>
  <si>
    <t>SERVICIOS DE TRANSPORTE DE PASAJEROS</t>
  </si>
  <si>
    <t>Recursos para amparar los gastos de desplazamiento de funcionarios y demás colaboradores de la ANE, en función de las comisiones y desplazamientos para realizar las actividades de Vigilancia y Control del Espectro Radioeléctrico y demás actividades misionales de la ANE, al igual que para los tiquetes aereos que se requieran para comisiones nacionales e internacionales que se requieran.</t>
  </si>
  <si>
    <t>SERVICIOS DE TRANSPORTE DE CARGA</t>
  </si>
  <si>
    <t>Recursos requeridos para amparar los gastos del servicio de transporte de carga, acarreo y embalaje de bienes muebles de la Agencia Nacional del Espectro o decomisados por esta en cumplimiento de sus funciones dentro del territorio nacional</t>
  </si>
  <si>
    <t>SERVICIOS POSTALES Y DE MENSAJERÍA</t>
  </si>
  <si>
    <t xml:space="preserve">Recursos requeridos para amparar los gastos del servicio de Admisión, curso y entrega de correo certificado nacional e internacional, y demás actividades inherentes a dichos servicios que requiera la ANE </t>
  </si>
  <si>
    <t>SERVICIOS DE DISTRIBUCIÓN DE ELECTRICIDAD, GAS Y AGUA (POR CUENTA PROPIA)</t>
  </si>
  <si>
    <t>Recursos para amparar los gastos por servicios públicos de la Ane.</t>
  </si>
  <si>
    <t>SERVICIOS FINANCIEROS Y SERVICIOS CONEXOS</t>
  </si>
  <si>
    <t>Estos recursos son requeridos para los gastos del programa de seguros que ampare los bienes e intereses patrimoniales de la ANE y aquellos de los que llegare a ser legalmente responsable.
Seguro del vehículo aéreo no tripulado (Droom).
Seguro de los vehículos de la Entidad incluyento SOAT.
Amparar los gastos inherentes al contrato de transporte realizado a través de la Bolsa Mercantil de Colombia.
amparar los gastos por comisiones bancarias de los movimientos de las cuentas de la Entidad, incluyendo la cuenta bancaria para el manejo de la caja menor.
Y amparar el gasto de ARL 5 pasantes Programa estado joven.</t>
  </si>
  <si>
    <t>SERVICIOS INMOBILIARIOS</t>
  </si>
  <si>
    <t>Recursos para amparar el pago de la administración de las oficinas de la ANE.</t>
  </si>
  <si>
    <t>SERVICIOS DE ARRENDAMIENTO O ALQUILER SIN OPERARIO</t>
  </si>
  <si>
    <t>Recusos para amparar los gastos de de alquiler de fotocopiadoras, scaners, impresoras etc que requiera la Entidad en virtud al contrato del serviciode  Gestión Documental</t>
  </si>
  <si>
    <t>OTROS SERVICIOS PROFESIONALES, CIENTÍFICOS Y TÉCNICOS</t>
  </si>
  <si>
    <t>Recursos necesarión para amparar los gastos de el avalúo técnico comercial de los bienes decomisados por la ANE y de aquellos bienes afectos al servicio de monitoreo que disponga la Subdirección de VyC en cumplimiento de sus funciones asignadas y de conformidad con la normativa aplicable y mesa de servicio para el soporte técnico a los servicios tecnológicos, sistemas de información, activos informáticos parte de la infraestructura tecnológica de la ANE con los cuales se apoya las actividades misionales y estratégicas</t>
  </si>
  <si>
    <t>SERVICIOS DE TELECOMUNICACIONES, TRANSMISIÓN Y SUMINISTRO DE INFORMACIÓN</t>
  </si>
  <si>
    <t>Recusos para amparar los gastos de servicio de telefonía movil y telefonía fija, así como tambien el servicio de archivo en virtud al contrato del servicio de  Gestión Documental</t>
  </si>
  <si>
    <t>SERVICIOS DE SOPORTE</t>
  </si>
  <si>
    <t>Recursos requeridos para amparar los gastos del personal suministrado para el servicio de vigilancia, servicio integral de aseo y cafetería,y servicio de gestión documental</t>
  </si>
  <si>
    <t>SERVICIOS DE MANTENIMIENTO, REPARACIÓN E INSTALACIÓN (EXCEPTO SERVICIOS DE CONSTRUCCIÓN)</t>
  </si>
  <si>
    <t>Recursos necesarión para amparar los gastos de los servicios de Mantenimiento vehículo, Mantenimiento General Bienes Muebles y Mantenimiento del sistema ininterrumpido de energía (UPS)</t>
  </si>
  <si>
    <t>OTROS SERVICIOS DE FABRICACIÓN; SERVICIOS DE EDICIÓN, IMPRESIÓN Y REPRODUCCIÓN; SERVICIOS DE RECUPERACIÓN DE MATERIALES</t>
  </si>
  <si>
    <t>Recursos requeridos para amparar los gastos del servicio que presta la Imprenta Nacional y gastos de caja menor de la Entidad.</t>
  </si>
  <si>
    <t>SERVICIOS PARA EL CUIDADO DE LA SALUD HUMANA Y SERVICIOS SOCIALES</t>
  </si>
  <si>
    <t>Recursos para amparar el gasto de exámenes médicos de ingreso y egreso de personal de la agencia Nacional del Espectro durante la Vigencia 2023.</t>
  </si>
  <si>
    <t>SERVICIOS DE ALCANTARILLADO, RECOLECCIÓN, TRATAMIENTO Y DISPOSICIÓN DE DESECHOS Y OTROS SERVICIOS DE SANEAMIENTO AMBIENTAL</t>
  </si>
  <si>
    <t>SERVICIOS DE ESPARCIMIENTO, CULTURALES Y DEPORTIVOS</t>
  </si>
  <si>
    <t>Recursos para amparar el gasto en lo correspondiente al plan de bienestar  para los funcionarios de la agencia Nacional del Espectro durante la Vigencia 2023.</t>
  </si>
  <si>
    <t>OTROS SERVICIOS</t>
  </si>
  <si>
    <t>Recursos para amparar el gasto de la Comisión Nacional del Servicio Civil y gastos de caja menor.</t>
  </si>
  <si>
    <t>VIÁTICOS DE LOS FUNCIONARIOS EN COMISIÓN</t>
  </si>
  <si>
    <t>Recursos para amparar los gastos de desplazamiento y alojamiento de funcionarios de la ANE, en función de las comisiones de servicios  para realizar las actividades de Vigilancia y Control del Espectro Radioeléctrico y demás actividades misionales de la Entidad dentro de sus funciones dentro del territorio nacional.</t>
  </si>
  <si>
    <t>TRANSFERENCIAS CORRIENTES</t>
  </si>
  <si>
    <t>INCAPACIDADES (NO DE PENSIONES)</t>
  </si>
  <si>
    <t>Recursos destinados para amparar los gastos por incapacidades y licencias de maternidad de los funcionarios de la Agencia Nacional del Espectro que se presenten durante la vigencia fiscal 2023</t>
  </si>
  <si>
    <t>LICENCIAS DE MATERNIDAD Y PATERNIDAD (NO DE PENSIONES)</t>
  </si>
  <si>
    <t xml:space="preserve">SENTENCIAS </t>
  </si>
  <si>
    <t>Recursos para amparar los gastos de posibles fallos en contra de la ANE, producto de los procesos judiciales que presenta la Entidad.</t>
  </si>
  <si>
    <t>PROVISIÓN PARA GASTOS INSTITUCIONALES Y/O SECTORIALES CONTINGENTES- PREVIO CONCEPTO DGPPN</t>
  </si>
  <si>
    <t xml:space="preserve">Gastos por Tributos, Multas, Sanciones, E intereses de Mora </t>
  </si>
  <si>
    <t>IMPUESTO PREDIAL Y SOBRETASA AMBIENTAL</t>
  </si>
  <si>
    <t>Recursos requeridos para amparar el pago de los impuestos prediales del inmueble en el que funcionala la ANE.</t>
  </si>
  <si>
    <t>IMPUESTO SOBRE VEHÍCULOS AUTOMOTORES</t>
  </si>
  <si>
    <t>Recursos requeridos para amparar el pago de los impuestos sobre vahiculos propiedad de la ANE.</t>
  </si>
  <si>
    <t>TOTAL FUNCIONAMIENTO</t>
  </si>
  <si>
    <t>GASTOS DE INVERSION</t>
  </si>
  <si>
    <t>FORTALECIMIENTO DE LA PLANEACIÓN, GESTIÓN, VIGILANCIA Y CONTROL DEL ESPECTRO RADIOELÉCTRICO, ACORDE CON LA EVOLUCIÓN TECNOLÓGICA, LA INNOVACIÓN, ARMONIZACIÓN INTERNACIONAL, ADQUISICIÓN Y TRANSFERENCIA DE CONOCIMIENTO PARA EL BENEFICIO NACIONAL</t>
  </si>
  <si>
    <t xml:space="preserve">ADQUISICIÓN DE BIENES Y SERVICIOS - DOCUMENTOS DE EVALUACIÓN - FORTALECIMIENTO DE LA PLANEACIÓN, GESTIÓN, VIGILANCIA Y CONTROL DEL ESPECTRO RADIOELÉCTRICO, ACORDE CON LA EVOLUCIÓN TECNOLÓGICA, LA INNOVACIÓN, ARMONIZACIÓN INTERNACIONAL, ADQUISICIÓN Y </t>
  </si>
  <si>
    <t>Recursos reueridos para amparar los gastos de inversión para las siguientes necesidades:
Fase II - implementación plan de capacitaciones resultado de la identificación y caracterización del conocimiento de la entidad. 
Proyecto de I+D+i resultado de la convocatoria para presentar proyectos de CT+I  en temas de interés para la ANE
Proyecto de I+D+i resultado de la convocatoria para presentar proyectos de CT+I  en temas de interés para la ANE
Apoyo iniciativa gestión del conocimiento</t>
  </si>
  <si>
    <t>ADQUISICIÓN DE BIENES Y SERVICIOS - DOCUMENTOS DE LINEAMIENTOS TÉCNICOS - FORTALECIMIENTO DE LA PLANEACIÓN, GESTIÓN, VIGILANCIA Y CONTROL DEL ESPECTRO RADIOELÉCTRICO, ACORDE CON LA EVOLUCIÓN TECNOLÓGICA, LA INNOVACIÓN, ARMONIZACIÓN INTERNACIONAL, ADQ</t>
  </si>
  <si>
    <t xml:space="preserve">
Presupuesto apoyos para la gestión "Optimizar el Esquema de Vigilancia y Control del Espectro Radioeléctrico"
Presupuesto de traslados para visitas misionales de vigilancia y control de RNI, y del Art 35 de la Ley 1978
Presupuesto de traslados para visitas misionales de vigilancia y control Televisión
Presupuesto apoyos para la gestión "Ejecutar acciones técnicas y de divulgación frente a la exposición a personas"
Presupuesto para amparar gastos de transporte terrestre de visitas misionales de vigilancia y control de RNI y del Art 35 de la Ley 1978</t>
  </si>
  <si>
    <t>ADQUISICIÓN DE BIENES Y SERVICIOS - SERVICIO DE INFORMACIÓN DE ESPECTRO RADIOELÉCTRICO - FORTALECIMIENTO DE LA PLANEACIÓN, GESTIÓN, VIGILANCIA Y CONTROL DEL ESPECTRO RADIOELÉCTRICO, ACORDE CON LA EVOLUCIÓN TECNOLÓGICA, LA INNOVACIÓN, ARMONIZACIÓN INT</t>
  </si>
  <si>
    <t>Recursos para la representación de Colombia en grupos de estudio de organismos multilaterales -  Gestión Internacional de la ANE, Viáticos Internacionales,  Apoyo a la gestión para apoyar el área de Gestión Intenacional, Estudio de convivencia Bandas 1 y 2, Presupuesto apoyos para la gestión "Planear el uso eficiente del espectro",  Contratar servicios para desarrollos adaptativos,  evolutivos y correctivos de la BD TVWS, Renovación de licencias de la herramienta VISOR para los módulos de: ocupación, microondas, radiodifusión, punto a punto y punto multipunto, Apoyos para valoración de espectro, Base de datos regulatoria, Presupuesto apoyos para la gestión "Planear el uso eficiente del espectro", Recursos para la representación de Colombia en grupos de estudio de organismos multilaterales -  Gestión Internacional de la ANE. Viáticos Internacionales (Tiquetes)</t>
  </si>
  <si>
    <t>ADQUISICIÓN DE BIENES Y SERVICIOS - SERVICIO DE MONITOREO EN ESPECTRO - FORTALECIMIENTO DE LA PLANEACIÓN, GESTIÓN, VIGILANCIA Y CONTROL DEL ESPECTRO RADIOELÉCTRICO, ACORDE CON LA EVOLUCIÓN TECNOLÓGICA, LA INNOVACIÓN, ARMONIZACIÓN INTERNACIONAL, ADQUI</t>
  </si>
  <si>
    <t>Servicios de conectividad del Sistema Nacional de Monitoreo Remoto, Servicios para apoyo técnico, las mejoras preventivas y correctivas del hardware y software del “Sistema de Monitoreo de Radiaciones No Ionizantes”, Servicios de calibración, traslado, reubicación, instalación, adecuación, reparación y suministro de repuestos necesarios, para la puesta en funcionamiento de los elementos de medición propiedad de la ANE, Servicios para desarrollos adaptativos,  evolutivos y correctivos del Sistema de Monitoreo TDT incluyendo el servidor, Adquisición de servicios de licenciamiento en ArcGIS, Servicios administrativos por uso de espacios en convenios con las FFMM y de PONAL para infraestructura de monitoreo, Servicios para apoyo técnico, las mejoras preventivas y correctivas del Sistema de Energias Limpias Implementar herramientas para la gestión de información del ejercicio de vigilancia, inspección y control</t>
  </si>
  <si>
    <t>MEJORAMIENTO DE LAS CAPACIDADES HUMANAS, TECNOLÓGICAS Y DE LA GESTIÓN INSTITUCIONAL EN LA AGENCIA NACIONAL DEL ESPECTRO</t>
  </si>
  <si>
    <t>ADQUISICIÓN DE BIENES Y SERVICIOS - SERVICIO DE EDUCACIÓN INFORMAL PARA LA GESTIÓN ADMINISTRATIVA - MEJORAMIENTO DE LAS CAPACIDADES HUMANAS, TECNOLÓGICAS Y DE LA GESTIÓN INSTITUCIONAL EN LA AGENCIA NACIONAL DEL ESPECTRO  BOGOTÁ</t>
  </si>
  <si>
    <t>Recursos requeridos para amparar los siguientes gastos:
Apoyos para la gestión del área de comunicación
Servicios de logistica de la ANE Congreso internacional de Espectro
Programa para el fortalecimiento de las  competencias comportamentales y técnicas y el clima y cultura organizacional
Programa para el desarrollo de competencias y habilidades que impulsen el desarrollo de un clima organizacional favorable al avance de los planes estratégicos
Capacitaciones asociadas al SG-SST, redacción informes técnicos, Trabajo en alturas, Actualización normativa en contratación pública, contable y tributariay Actualización normativa Talento Humano</t>
  </si>
  <si>
    <t>ADQUISICIÓN DE BIENES Y SERVICIOS - SERVICIO DE IMPLEMENTACIÓN SISTEMAS DE GESTIÓN - MEJORAMIENTO DE LAS CAPACIDADES HUMANAS, TECNOLÓGICAS Y DE LA GESTIÓN INSTITUCIONAL EN LA AGENCIA NACIONAL DEL ESPECTRO  BOGOTÁ</t>
  </si>
  <si>
    <t>Apoyo a la gestión para Gestión Documental, Medición de riesgo psicosocial, Fortalecimiento de las capacidades para la optimizar el SIG en el marco del MIPG, 
Apoyos para Talento Humano, apoyo a la gestión para brindar apoyo en la evaluación del Plan Institucional de Gestión Ambiental - PIGA y diseñar, estructurar, socializar e implementar el Plan Institucional de Gestión Ambiental (PIGA) en la entidad para el periodo 2023-2026, 
Servicios profesionales de apoyo jurídico a la ANE para la defensa judicial y extrajudicial en los procesos laborales y/o administrativos en los que la entidad sea parte, 
Apoyo a la gestión del Grupo de Gestión Administrativa en la implementación de las actividades establecidas en el proyecto de Gestión Documental para la vigencia 2023 y demás actividades asociadas al SGD</t>
  </si>
  <si>
    <t>ADQUISICIÓN DE BIENES Y SERVICIOS - SERVICIOS TECNOLÓGICOS - MEJORAMIENTO DE LAS CAPACIDADES HUMANAS, TECNOLÓGICAS Y DE LA GESTIÓN INSTITUCIONAL EN LA AGENCIA NACIONAL DEL ESPECTRO  BOGOTÁ</t>
  </si>
  <si>
    <t xml:space="preserve"> Apoyo Gestion TIC, Herramienta para gestión, generación de informes y actualización de contraseñas de los usuarios en el directorio activos, Renovación equipos de cómputo y procesamiento Herramienta de cifrado de información y protección. Renovación suscripción de licenciamiento respaldos, virtualización y servicios de soporte para almacenamiento Gestión TIC - Adquirir infraestructura almacenamiento en frio en la nube, Infraestructura de escritorios virtuales y Servicio de Nube pública bolsa de recursos, Licenciamiento Microsoft, O365 y almacenamiento sharepoint nube, Renovación licenciamiento Plataforma Tecnologica hiperconvergencia Renovacion equipos de infraestructura para conectividad LAN/WAN, centro de control y estaciones de monitoreo de espectro, Servicio de SOC/NOC Mantenimiento sede electrónica e intranet, Evolutivos sistema ERP, Servicio de licenciamiento de Power BI Server, Adquirir componentes tecnológico para equipos de computo, Servicios de licenciamiento para el SGDEA, Adquisición de servicios de licenciamiento en ArcGIS, Adecuación de salas y Fortalecimiento de los sistemas de videoconferencia.</t>
  </si>
  <si>
    <t>TOTAL INVERSIÓN</t>
  </si>
  <si>
    <t>SERVICIO DE LA DEUDA</t>
  </si>
  <si>
    <t>SERVICIO DE LA DEUDA PÚBLICA INTERNA</t>
  </si>
  <si>
    <t>Apropiación para realizar aportes al Fondo de Contingencias</t>
  </si>
  <si>
    <t>TOTAL PRESUPUESTO PARA LA VIGENCIA FISCAL 2023 - ANE</t>
  </si>
  <si>
    <t>Decreto 2590 de 2022 "Por el cual se liquida el Presupuesto General de la Nación para la vigencia 2023"</t>
  </si>
  <si>
    <t>Información SIIF Nación con fecha de corte al 30 de abril de 2023</t>
  </si>
  <si>
    <t>FECHA DE CORTE :  10/08/2023</t>
  </si>
  <si>
    <t>Información SIIF Nación con fecha de corte al 10 de agosto de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</si>
</sst>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_(&quot;$&quot;\ * #,##0.00_);_(&quot;$&quot;\ * \(#,##0.00\);_(&quot;$&quot;\ * &quot;-&quot;??_);_(@_)"/>
    <numFmt numFmtId="165" formatCode="_(&quot;$&quot;\ * #,##0_);_(&quot;$&quot;\ * \(#,##0\);_(&quot;$&quot;\ * &quot;-&quot;??_);_(@_)"/>
    <numFmt numFmtId="166" formatCode="&quot;$&quot;\ #,##0_);\(&quot;$&quot;\ #,##0\)"/>
    <numFmt numFmtId="167" formatCode="_-* #,##0.00\ _€_-;\-* #,##0.00\ _€_-;_-* &quot;-&quot;??\ _€_-;_-@_-"/>
    <numFmt numFmtId="168" formatCode="0.0%"/>
  </numFmts>
  <fonts count="10" x14ac:knownFonts="1">
    <font>
      <sz val="11"/>
      <color theme="1"/>
      <name val="Calibri"/>
      <family val="2"/>
      <scheme val="minor"/>
    </font>
    <font>
      <sz val="11"/>
      <color theme="1"/>
      <name val="Calibri"/>
      <family val="2"/>
      <scheme val="minor"/>
    </font>
    <font>
      <b/>
      <sz val="14"/>
      <color rgb="FF002060"/>
      <name val="Century Gothic"/>
      <family val="2"/>
    </font>
    <font>
      <sz val="11"/>
      <color rgb="FF002060"/>
      <name val="Century Gothic"/>
      <family val="2"/>
    </font>
    <font>
      <b/>
      <sz val="11"/>
      <color rgb="FF002060"/>
      <name val="Century Gothic"/>
      <family val="2"/>
    </font>
    <font>
      <b/>
      <sz val="7.7"/>
      <color rgb="FF002060"/>
      <name val="Century Gothic"/>
      <family val="2"/>
    </font>
    <font>
      <sz val="10"/>
      <color rgb="FF002060"/>
      <name val="Century Gothic"/>
      <family val="2"/>
    </font>
    <font>
      <b/>
      <sz val="11"/>
      <color theme="1" tint="0.249977111117893"/>
      <name val="Century Gothic"/>
      <family val="2"/>
    </font>
    <font>
      <sz val="10"/>
      <color theme="1" tint="0.249977111117893"/>
      <name val="Century Gothic"/>
      <family val="2"/>
    </font>
    <font>
      <sz val="11"/>
      <color rgb="FF000000"/>
      <name val="Calibri"/>
      <family val="2"/>
      <scheme val="minor"/>
    </font>
  </fonts>
  <fills count="7">
    <fill>
      <patternFill patternType="none"/>
    </fill>
    <fill>
      <patternFill patternType="gray125"/>
    </fill>
    <fill>
      <patternFill patternType="solid">
        <fgColor theme="0" tint="-0.249977111117893"/>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rgb="FFFFCC00"/>
        <bgColor indexed="64"/>
      </patternFill>
    </fill>
    <fill>
      <patternFill patternType="solid">
        <fgColor theme="9" tint="0.79998168889431442"/>
        <bgColor indexed="64"/>
      </patternFill>
    </fill>
  </fills>
  <borders count="16">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5">
    <xf numFmtId="0" fontId="0" fillId="0" borderId="0"/>
    <xf numFmtId="167"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9" fillId="0" borderId="0"/>
  </cellStyleXfs>
  <cellXfs count="71">
    <xf numFmtId="0" fontId="0" fillId="0" borderId="0" xfId="0"/>
    <xf numFmtId="0" fontId="3" fillId="0" borderId="0" xfId="0" applyFont="1"/>
    <xf numFmtId="0" fontId="2" fillId="0" borderId="6" xfId="0" applyFont="1" applyBorder="1" applyAlignment="1">
      <alignment horizontal="center"/>
    </xf>
    <xf numFmtId="0" fontId="2" fillId="0" borderId="7" xfId="0" applyFont="1" applyBorder="1" applyAlignment="1">
      <alignment horizontal="center"/>
    </xf>
    <xf numFmtId="0" fontId="2" fillId="0" borderId="7" xfId="0" applyFont="1" applyBorder="1" applyAlignment="1">
      <alignment horizontal="center" vertical="center"/>
    </xf>
    <xf numFmtId="0" fontId="4" fillId="2" borderId="12" xfId="0" applyFont="1" applyFill="1" applyBorder="1" applyAlignment="1">
      <alignment horizontal="center" vertical="center" wrapText="1" readingOrder="1"/>
    </xf>
    <xf numFmtId="0" fontId="4" fillId="2" borderId="12" xfId="0" applyFont="1" applyFill="1" applyBorder="1" applyAlignment="1">
      <alignment horizontal="left" vertical="center" wrapText="1" readingOrder="1"/>
    </xf>
    <xf numFmtId="165" fontId="4" fillId="2" borderId="12" xfId="2" applyNumberFormat="1" applyFont="1" applyFill="1" applyBorder="1" applyAlignment="1">
      <alignment horizontal="right" vertical="center" wrapText="1" readingOrder="1"/>
    </xf>
    <xf numFmtId="164" fontId="4" fillId="2" borderId="12" xfId="2" applyFont="1" applyFill="1" applyBorder="1" applyAlignment="1">
      <alignment horizontal="right" vertical="center" wrapText="1" readingOrder="1"/>
    </xf>
    <xf numFmtId="10" fontId="4" fillId="2" borderId="12" xfId="3" applyNumberFormat="1" applyFont="1" applyFill="1" applyBorder="1" applyAlignment="1">
      <alignment horizontal="center" vertical="center" wrapText="1" readingOrder="1"/>
    </xf>
    <xf numFmtId="10" fontId="4" fillId="2" borderId="12" xfId="3" applyNumberFormat="1" applyFont="1" applyFill="1" applyBorder="1" applyAlignment="1">
      <alignment horizontal="right" vertical="center" wrapText="1" readingOrder="1"/>
    </xf>
    <xf numFmtId="0" fontId="4" fillId="3" borderId="12" xfId="0" applyFont="1" applyFill="1" applyBorder="1" applyAlignment="1">
      <alignment horizontal="left" vertical="center" wrapText="1"/>
    </xf>
    <xf numFmtId="165" fontId="4" fillId="3" borderId="12" xfId="2" applyNumberFormat="1" applyFont="1" applyFill="1" applyBorder="1" applyAlignment="1">
      <alignment horizontal="right" vertical="center"/>
    </xf>
    <xf numFmtId="10" fontId="4" fillId="3" borderId="12" xfId="3" applyNumberFormat="1" applyFont="1" applyFill="1" applyBorder="1" applyAlignment="1">
      <alignment horizontal="center" vertical="center" wrapText="1" readingOrder="1"/>
    </xf>
    <xf numFmtId="164" fontId="4" fillId="3" borderId="12" xfId="2" applyFont="1" applyFill="1" applyBorder="1" applyAlignment="1">
      <alignment horizontal="right" vertical="center"/>
    </xf>
    <xf numFmtId="10" fontId="4" fillId="3" borderId="12" xfId="0" applyNumberFormat="1" applyFont="1" applyFill="1" applyBorder="1" applyAlignment="1">
      <alignment horizontal="center" vertical="center"/>
    </xf>
    <xf numFmtId="10" fontId="4" fillId="3" borderId="12" xfId="3" applyNumberFormat="1" applyFont="1" applyFill="1" applyBorder="1" applyAlignment="1">
      <alignment horizontal="right" vertical="center"/>
    </xf>
    <xf numFmtId="0" fontId="3" fillId="0" borderId="12" xfId="0" applyFont="1" applyBorder="1" applyAlignment="1">
      <alignment vertical="center" wrapText="1"/>
    </xf>
    <xf numFmtId="165" fontId="3" fillId="0" borderId="12" xfId="2" applyNumberFormat="1" applyFont="1" applyFill="1" applyBorder="1" applyAlignment="1">
      <alignment horizontal="right" vertical="center"/>
    </xf>
    <xf numFmtId="164" fontId="3" fillId="0" borderId="12" xfId="2" applyFont="1" applyFill="1" applyBorder="1" applyAlignment="1">
      <alignment horizontal="right" vertical="center"/>
    </xf>
    <xf numFmtId="10" fontId="3" fillId="0" borderId="12" xfId="3" applyNumberFormat="1" applyFont="1" applyFill="1" applyBorder="1" applyAlignment="1">
      <alignment horizontal="center" vertical="center" wrapText="1" readingOrder="1"/>
    </xf>
    <xf numFmtId="10" fontId="3" fillId="0" borderId="12" xfId="0" applyNumberFormat="1" applyFont="1" applyBorder="1" applyAlignment="1">
      <alignment horizontal="center" vertical="center"/>
    </xf>
    <xf numFmtId="10" fontId="3" fillId="0" borderId="12" xfId="3" applyNumberFormat="1" applyFont="1" applyFill="1" applyBorder="1" applyAlignment="1">
      <alignment horizontal="right" vertical="center"/>
    </xf>
    <xf numFmtId="0" fontId="4" fillId="3" borderId="12" xfId="0" applyFont="1" applyFill="1" applyBorder="1" applyAlignment="1">
      <alignment vertical="center" wrapText="1"/>
    </xf>
    <xf numFmtId="0" fontId="4" fillId="2" borderId="12" xfId="0" applyFont="1" applyFill="1" applyBorder="1" applyAlignment="1">
      <alignment vertical="center" wrapText="1"/>
    </xf>
    <xf numFmtId="165" fontId="4" fillId="2" borderId="12" xfId="2" applyNumberFormat="1" applyFont="1" applyFill="1" applyBorder="1" applyAlignment="1">
      <alignment horizontal="right" vertical="center"/>
    </xf>
    <xf numFmtId="164" fontId="4" fillId="2" borderId="12" xfId="2" applyFont="1" applyFill="1" applyBorder="1" applyAlignment="1">
      <alignment horizontal="right" vertical="center"/>
    </xf>
    <xf numFmtId="10" fontId="4" fillId="2" borderId="12" xfId="0" applyNumberFormat="1" applyFont="1" applyFill="1" applyBorder="1" applyAlignment="1">
      <alignment horizontal="center" vertical="center"/>
    </xf>
    <xf numFmtId="10" fontId="4" fillId="2" borderId="12" xfId="3" applyNumberFormat="1" applyFont="1" applyFill="1" applyBorder="1" applyAlignment="1">
      <alignment horizontal="right" vertical="center"/>
    </xf>
    <xf numFmtId="0" fontId="3" fillId="2" borderId="12" xfId="0" applyFont="1" applyFill="1" applyBorder="1" applyAlignment="1">
      <alignment horizontal="center" vertical="center" wrapText="1" readingOrder="1"/>
    </xf>
    <xf numFmtId="166" fontId="3" fillId="0" borderId="0" xfId="0" applyNumberFormat="1" applyFont="1"/>
    <xf numFmtId="165" fontId="3" fillId="0" borderId="12" xfId="1" applyNumberFormat="1" applyFont="1" applyFill="1" applyBorder="1" applyAlignment="1">
      <alignment horizontal="left" vertical="center" wrapText="1"/>
    </xf>
    <xf numFmtId="164" fontId="3" fillId="0" borderId="12" xfId="1" applyNumberFormat="1" applyFont="1" applyFill="1" applyBorder="1" applyAlignment="1">
      <alignment horizontal="left" vertical="center" wrapText="1"/>
    </xf>
    <xf numFmtId="168" fontId="3" fillId="0" borderId="12" xfId="0" applyNumberFormat="1" applyFont="1" applyBorder="1" applyAlignment="1">
      <alignment horizontal="center" vertical="center"/>
    </xf>
    <xf numFmtId="0" fontId="4" fillId="0" borderId="12" xfId="0" applyFont="1" applyBorder="1" applyAlignment="1">
      <alignment horizontal="center" vertical="center" wrapText="1"/>
    </xf>
    <xf numFmtId="168" fontId="3" fillId="0" borderId="12" xfId="3" applyNumberFormat="1" applyFont="1" applyFill="1" applyBorder="1" applyAlignment="1">
      <alignment horizontal="center" vertical="center" wrapText="1" readingOrder="1"/>
    </xf>
    <xf numFmtId="165" fontId="3" fillId="0" borderId="12" xfId="1" applyNumberFormat="1" applyFont="1" applyFill="1" applyBorder="1" applyAlignment="1">
      <alignment horizontal="right" vertical="center"/>
    </xf>
    <xf numFmtId="164" fontId="3" fillId="0" borderId="12" xfId="1" applyNumberFormat="1" applyFont="1" applyFill="1" applyBorder="1" applyAlignment="1">
      <alignment horizontal="right" vertical="center"/>
    </xf>
    <xf numFmtId="10" fontId="4" fillId="0" borderId="12" xfId="0" applyNumberFormat="1" applyFont="1" applyBorder="1" applyAlignment="1">
      <alignment horizontal="center" vertical="center" wrapText="1"/>
    </xf>
    <xf numFmtId="165" fontId="4" fillId="3" borderId="12" xfId="1" applyNumberFormat="1" applyFont="1" applyFill="1" applyBorder="1" applyAlignment="1">
      <alignment horizontal="right" vertical="center"/>
    </xf>
    <xf numFmtId="164" fontId="4" fillId="3" borderId="12" xfId="1" applyNumberFormat="1" applyFont="1" applyFill="1" applyBorder="1" applyAlignment="1">
      <alignment horizontal="right" vertical="center"/>
    </xf>
    <xf numFmtId="168" fontId="4" fillId="3" borderId="12" xfId="3" applyNumberFormat="1" applyFont="1" applyFill="1" applyBorder="1" applyAlignment="1">
      <alignment horizontal="center" vertical="center" wrapText="1" readingOrder="1"/>
    </xf>
    <xf numFmtId="168" fontId="4" fillId="3" borderId="12" xfId="0" applyNumberFormat="1" applyFont="1" applyFill="1" applyBorder="1" applyAlignment="1">
      <alignment horizontal="center" vertical="center"/>
    </xf>
    <xf numFmtId="168" fontId="4" fillId="2" borderId="12" xfId="0" applyNumberFormat="1" applyFont="1" applyFill="1" applyBorder="1" applyAlignment="1">
      <alignment horizontal="center" vertical="center"/>
    </xf>
    <xf numFmtId="168" fontId="6" fillId="4" borderId="12" xfId="0" applyNumberFormat="1" applyFont="1" applyFill="1" applyBorder="1" applyAlignment="1">
      <alignment horizontal="center" vertical="center" wrapText="1"/>
    </xf>
    <xf numFmtId="43" fontId="6" fillId="0" borderId="0" xfId="0" applyNumberFormat="1" applyFont="1"/>
    <xf numFmtId="0" fontId="6" fillId="0" borderId="0" xfId="0" applyFont="1"/>
    <xf numFmtId="0" fontId="7" fillId="5" borderId="12" xfId="0" applyFont="1" applyFill="1" applyBorder="1" applyAlignment="1">
      <alignment vertical="center" wrapText="1"/>
    </xf>
    <xf numFmtId="164" fontId="7" fillId="5" borderId="12" xfId="2" applyFont="1" applyFill="1" applyBorder="1" applyAlignment="1">
      <alignment horizontal="right" vertical="center"/>
    </xf>
    <xf numFmtId="10" fontId="7" fillId="5" borderId="12" xfId="3" applyNumberFormat="1" applyFont="1" applyFill="1" applyBorder="1" applyAlignment="1">
      <alignment horizontal="center" vertical="center"/>
    </xf>
    <xf numFmtId="10" fontId="7" fillId="5" borderId="12" xfId="3" applyNumberFormat="1" applyFont="1" applyFill="1" applyBorder="1" applyAlignment="1">
      <alignment horizontal="right" vertical="center"/>
    </xf>
    <xf numFmtId="168" fontId="8" fillId="5" borderId="12" xfId="0" applyNumberFormat="1" applyFont="1" applyFill="1" applyBorder="1" applyAlignment="1">
      <alignment horizontal="center" vertical="center" wrapText="1"/>
    </xf>
    <xf numFmtId="0" fontId="3" fillId="0" borderId="0" xfId="0" applyFont="1" applyAlignment="1">
      <alignment horizontal="center" vertical="center"/>
    </xf>
    <xf numFmtId="0" fontId="2" fillId="6" borderId="9" xfId="0" applyFont="1" applyFill="1" applyBorder="1" applyAlignment="1">
      <alignment horizontal="center" vertical="center"/>
    </xf>
    <xf numFmtId="0" fontId="2" fillId="6" borderId="10" xfId="0" applyFont="1" applyFill="1" applyBorder="1" applyAlignment="1">
      <alignment horizontal="center" vertical="center"/>
    </xf>
    <xf numFmtId="0" fontId="2" fillId="6" borderId="11" xfId="0" applyFont="1" applyFill="1" applyBorder="1" applyAlignment="1">
      <alignment horizontal="center" vertical="center"/>
    </xf>
    <xf numFmtId="0" fontId="2" fillId="0" borderId="1" xfId="0" applyFont="1" applyBorder="1" applyAlignment="1">
      <alignment horizontal="center"/>
    </xf>
    <xf numFmtId="0" fontId="2" fillId="0" borderId="2" xfId="0" applyFont="1" applyBorder="1" applyAlignment="1">
      <alignment horizontal="center"/>
    </xf>
    <xf numFmtId="0" fontId="2" fillId="0" borderId="3" xfId="0" applyFont="1" applyBorder="1" applyAlignment="1">
      <alignment horizontal="center"/>
    </xf>
    <xf numFmtId="0" fontId="2" fillId="0" borderId="4" xfId="0" applyFont="1" applyBorder="1" applyAlignment="1">
      <alignment horizontal="center"/>
    </xf>
    <xf numFmtId="0" fontId="2" fillId="0" borderId="0" xfId="0" applyFont="1" applyAlignment="1">
      <alignment horizontal="center"/>
    </xf>
    <xf numFmtId="0" fontId="2" fillId="0" borderId="5" xfId="0" applyFont="1" applyBorder="1" applyAlignment="1">
      <alignment horizontal="center"/>
    </xf>
    <xf numFmtId="0" fontId="2" fillId="0" borderId="6" xfId="0" applyFont="1" applyBorder="1" applyAlignment="1">
      <alignment horizontal="center"/>
    </xf>
    <xf numFmtId="0" fontId="2" fillId="0" borderId="7" xfId="0" applyFont="1" applyBorder="1" applyAlignment="1">
      <alignment horizontal="center"/>
    </xf>
    <xf numFmtId="0" fontId="2" fillId="0" borderId="8" xfId="0" applyFont="1" applyBorder="1" applyAlignment="1">
      <alignment horizontal="center"/>
    </xf>
    <xf numFmtId="0" fontId="4" fillId="0" borderId="13" xfId="0" applyFont="1" applyBorder="1" applyAlignment="1">
      <alignment horizontal="center" vertical="center" wrapText="1" readingOrder="1"/>
    </xf>
    <xf numFmtId="0" fontId="3" fillId="0" borderId="14" xfId="0" applyFont="1" applyBorder="1" applyAlignment="1">
      <alignment horizontal="center" vertical="center" wrapText="1" readingOrder="1"/>
    </xf>
    <xf numFmtId="0" fontId="4" fillId="0" borderId="14" xfId="0" applyFont="1" applyBorder="1" applyAlignment="1">
      <alignment horizontal="center" vertical="center" wrapText="1" readingOrder="1"/>
    </xf>
    <xf numFmtId="0" fontId="4" fillId="0" borderId="15" xfId="0" applyFont="1" applyBorder="1" applyAlignment="1">
      <alignment horizontal="center" vertical="center" wrapText="1" readingOrder="1"/>
    </xf>
    <xf numFmtId="10" fontId="4" fillId="0" borderId="13" xfId="0" applyNumberFormat="1" applyFont="1" applyBorder="1" applyAlignment="1">
      <alignment horizontal="center" vertical="center" wrapText="1"/>
    </xf>
    <xf numFmtId="10" fontId="4" fillId="0" borderId="15" xfId="0" applyNumberFormat="1" applyFont="1" applyBorder="1" applyAlignment="1">
      <alignment horizontal="center" vertical="center" wrapText="1"/>
    </xf>
  </cellXfs>
  <cellStyles count="5">
    <cellStyle name="Millares" xfId="1" builtinId="3"/>
    <cellStyle name="Moneda" xfId="2" builtinId="4"/>
    <cellStyle name="Normal" xfId="0" builtinId="0"/>
    <cellStyle name="Normal 2" xfId="4" xr:uid="{5093C110-27F6-420C-A0EF-3481AEA02849}"/>
    <cellStyle name="Porcentaj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nohora.rodriguez/OneDrive%20-%20Agencia%20Nacional%20del%20Espectro/VIGENCIA_2019/SIIF/Febrero_15/Archivo_de_Planeaci&#243;n_2019.META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ntivirus\MIG\8%20Gesti&#243;n%20de%20Recursos\Gesti&#243;n%20Financiera\GFT%20Gesti&#243;n%20Fondo%20TIC\GFT-TIC-FM-001-%20Informe%20mensual%20de%20ejecuci&#243;n%20del%20contrato%20y%20o%20convenio%20V3%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4"/>
      <sheetName val="Hoja3"/>
      <sheetName val="Hoja5"/>
      <sheetName val="Hoja1"/>
      <sheetName val="Alineación Estratégica"/>
      <sheetName val="Resumen"/>
      <sheetName val="Listas"/>
      <sheetName val="Presupuesto"/>
      <sheetName val="ResumenBPIN"/>
      <sheetName val="Hoja2"/>
      <sheetName val="Resumen Pry Inv"/>
    </sheetNames>
    <sheetDataSet>
      <sheetData sheetId="0" refreshError="1"/>
      <sheetData sheetId="1" refreshError="1"/>
      <sheetData sheetId="2" refreshError="1"/>
      <sheetData sheetId="3" refreshError="1"/>
      <sheetData sheetId="4" refreshError="1"/>
      <sheetData sheetId="5" refreshError="1"/>
      <sheetData sheetId="6">
        <row r="2">
          <cell r="A2" t="str">
            <v>1 - PLANEACIÓN TECNICA</v>
          </cell>
        </row>
        <row r="3">
          <cell r="A3" t="str">
            <v>10 - GESTION INTERNACIONAL</v>
          </cell>
        </row>
        <row r="4">
          <cell r="A4" t="str">
            <v>11 - COMUNICACIONES</v>
          </cell>
        </row>
        <row r="5">
          <cell r="A5" t="str">
            <v>12 - GESTION DEL CONOCIMIENTO</v>
          </cell>
        </row>
        <row r="6">
          <cell r="A6" t="str">
            <v>13 - GESTION DE CALIDAD</v>
          </cell>
        </row>
        <row r="7">
          <cell r="A7" t="str">
            <v>14 - PLANEACION</v>
          </cell>
        </row>
        <row r="8">
          <cell r="A8" t="str">
            <v>15 - GESTION DOCUMENTAL</v>
          </cell>
        </row>
        <row r="9">
          <cell r="A9" t="str">
            <v>16 - CONTROL INTERNO</v>
          </cell>
        </row>
        <row r="10">
          <cell r="A10" t="str">
            <v>17 - GESTION FINANCIERA</v>
          </cell>
        </row>
        <row r="11">
          <cell r="A11" t="str">
            <v>18 - CONTRATACION</v>
          </cell>
        </row>
        <row r="12">
          <cell r="A12" t="str">
            <v>19 - INGENIERIA ESPECTRO</v>
          </cell>
        </row>
        <row r="13">
          <cell r="A13" t="str">
            <v>2 - CONTROL TECNICO</v>
          </cell>
        </row>
        <row r="14">
          <cell r="A14" t="str">
            <v>20 - GESTION ESPECTRO</v>
          </cell>
        </row>
        <row r="15">
          <cell r="A15" t="str">
            <v>21 - INVESTIGACIONES</v>
          </cell>
        </row>
        <row r="16">
          <cell r="A16" t="str">
            <v>3 - TALENTO HUMANO</v>
          </cell>
        </row>
        <row r="17">
          <cell r="A17" t="str">
            <v>4 - RECURSOS FISICOS</v>
          </cell>
        </row>
        <row r="18">
          <cell r="A18" t="str">
            <v>5 - TECNOLOGIA Y SISTEMAS</v>
          </cell>
        </row>
        <row r="19">
          <cell r="A19" t="str">
            <v>7 - SOPORTE INSTITUCIONAL</v>
          </cell>
        </row>
        <row r="20">
          <cell r="A20" t="str">
            <v>9 - DIRECCION GENERAL</v>
          </cell>
        </row>
      </sheetData>
      <sheetData sheetId="7" refreshError="1"/>
      <sheetData sheetId="8" refreshError="1"/>
      <sheetData sheetId="9" refreshError="1"/>
      <sheetData sheetId="1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FT-TIC-FM-001 V3"/>
      <sheetName val="BASE DE DATOS"/>
    </sheetNames>
    <sheetDataSet>
      <sheetData sheetId="0" refreshError="1"/>
      <sheetData sheetId="1">
        <row r="3">
          <cell r="B3" t="str">
            <v>1 ARRENDAMIENTO y/o ADQUISICIÓN DE INMUEBLES</v>
          </cell>
          <cell r="C3" t="str">
            <v>1 INTERADMINSTRATIVO</v>
          </cell>
        </row>
        <row r="4">
          <cell r="B4" t="str">
            <v>2 COMODATO</v>
          </cell>
          <cell r="C4" t="str">
            <v>2 COOPERACION</v>
          </cell>
        </row>
        <row r="5">
          <cell r="B5" t="str">
            <v>3 COMPRAVENTA y/o SUMINISTRO</v>
          </cell>
          <cell r="C5">
            <v>0</v>
          </cell>
        </row>
        <row r="6">
          <cell r="B6" t="str">
            <v>4 CONCESIÓN</v>
          </cell>
          <cell r="C6">
            <v>0</v>
          </cell>
        </row>
        <row r="7">
          <cell r="B7" t="str">
            <v>5 CONSULTORÍA</v>
          </cell>
          <cell r="C7">
            <v>0</v>
          </cell>
        </row>
        <row r="8">
          <cell r="B8" t="str">
            <v>6 CONTRATOS DE ACTIVIDAD CIENTÍFICA Y TECNOLÓGICA</v>
          </cell>
          <cell r="C8">
            <v>0</v>
          </cell>
        </row>
        <row r="9">
          <cell r="B9" t="str">
            <v>8 DEPÓSITO</v>
          </cell>
          <cell r="C9">
            <v>0</v>
          </cell>
        </row>
        <row r="10">
          <cell r="B10" t="str">
            <v>9 FIDUCIA y/o ENCARGO FIDUCIARIO</v>
          </cell>
        </row>
        <row r="11">
          <cell r="B11" t="str">
            <v>10 INTERVENTORÍA</v>
          </cell>
        </row>
        <row r="12">
          <cell r="B12" t="str">
            <v>11 MANTENIMIENTO y/o REPARACIÓN</v>
          </cell>
        </row>
        <row r="13">
          <cell r="B13" t="str">
            <v>12 OBRA PÚBLICA</v>
          </cell>
        </row>
        <row r="14">
          <cell r="B14" t="str">
            <v>13 PERMUTA</v>
          </cell>
        </row>
        <row r="15">
          <cell r="B15" t="str">
            <v>14 PRESTACIÓN DE SERVICIOS</v>
          </cell>
        </row>
        <row r="16">
          <cell r="B16" t="str">
            <v>15 PRESTACIÓN DE SERVICIOS DE SALUD</v>
          </cell>
        </row>
        <row r="17">
          <cell r="B17" t="str">
            <v>16 PRÉSTAMO o MUTUO</v>
          </cell>
        </row>
        <row r="18">
          <cell r="B18" t="str">
            <v>17 PUBLICIDAD</v>
          </cell>
        </row>
        <row r="19">
          <cell r="B19" t="str">
            <v>18 SEGUROS</v>
          </cell>
        </row>
        <row r="20">
          <cell r="B20" t="str">
            <v>19 TRANSPORTE</v>
          </cell>
        </row>
        <row r="21">
          <cell r="B21" t="str">
            <v>20 FOMENTO</v>
          </cell>
        </row>
        <row r="22">
          <cell r="B22" t="str">
            <v>21 INTERADMINSTRATIVO</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6BC299-F773-47DC-8BF3-E0F08A0C32C1}">
  <dimension ref="B1:N85"/>
  <sheetViews>
    <sheetView tabSelected="1" zoomScale="70" zoomScaleNormal="70" workbookViewId="0">
      <pane ySplit="6" topLeftCell="A79" activePane="bottomLeft" state="frozen"/>
      <selection activeCell="A6" sqref="A6"/>
      <selection pane="bottomLeft" activeCell="B86" sqref="B86"/>
    </sheetView>
  </sheetViews>
  <sheetFormatPr baseColWidth="10" defaultColWidth="27" defaultRowHeight="13.5" x14ac:dyDescent="0.25"/>
  <cols>
    <col min="1" max="1" width="8.26953125" style="1" customWidth="1"/>
    <col min="2" max="2" width="35.81640625" style="1" customWidth="1"/>
    <col min="3" max="5" width="20.6328125" style="1" customWidth="1"/>
    <col min="6" max="6" width="15.6328125" style="1" customWidth="1"/>
    <col min="7" max="7" width="20.6328125" style="1" customWidth="1"/>
    <col min="8" max="8" width="15.6328125" style="1" customWidth="1"/>
    <col min="9" max="9" width="27" style="1" customWidth="1"/>
    <col min="10" max="10" width="20.6328125" style="1" customWidth="1"/>
    <col min="11" max="11" width="15.6328125" style="1" customWidth="1"/>
    <col min="12" max="12" width="20.6328125" style="1" customWidth="1"/>
    <col min="13" max="13" width="45.1796875" style="52" customWidth="1"/>
    <col min="14" max="14" width="46.1796875" style="1" customWidth="1"/>
    <col min="15" max="16384" width="27" style="1"/>
  </cols>
  <sheetData>
    <row r="1" spans="2:13" ht="17.5" x14ac:dyDescent="0.35">
      <c r="B1" s="56" t="s">
        <v>0</v>
      </c>
      <c r="C1" s="57"/>
      <c r="D1" s="57"/>
      <c r="E1" s="57"/>
      <c r="F1" s="57"/>
      <c r="G1" s="57"/>
      <c r="H1" s="57"/>
      <c r="I1" s="57"/>
      <c r="J1" s="57"/>
      <c r="K1" s="57"/>
      <c r="L1" s="57"/>
      <c r="M1" s="58"/>
    </row>
    <row r="2" spans="2:13" ht="17.5" x14ac:dyDescent="0.35">
      <c r="B2" s="59" t="s">
        <v>1</v>
      </c>
      <c r="C2" s="60"/>
      <c r="D2" s="60"/>
      <c r="E2" s="60"/>
      <c r="F2" s="60"/>
      <c r="G2" s="60"/>
      <c r="H2" s="60"/>
      <c r="I2" s="60"/>
      <c r="J2" s="60"/>
      <c r="K2" s="60"/>
      <c r="L2" s="60"/>
      <c r="M2" s="61"/>
    </row>
    <row r="3" spans="2:13" ht="18" thickBot="1" x14ac:dyDescent="0.4">
      <c r="B3" s="62" t="s">
        <v>133</v>
      </c>
      <c r="C3" s="63"/>
      <c r="D3" s="63"/>
      <c r="E3" s="63"/>
      <c r="F3" s="63"/>
      <c r="G3" s="63"/>
      <c r="H3" s="63"/>
      <c r="I3" s="63"/>
      <c r="J3" s="63"/>
      <c r="K3" s="63"/>
      <c r="L3" s="63"/>
      <c r="M3" s="64"/>
    </row>
    <row r="4" spans="2:13" ht="18" thickBot="1" x14ac:dyDescent="0.4">
      <c r="B4" s="2"/>
      <c r="C4" s="3"/>
      <c r="D4" s="3"/>
      <c r="E4" s="3"/>
      <c r="F4" s="3"/>
      <c r="G4" s="3"/>
      <c r="H4" s="3"/>
      <c r="I4" s="3"/>
      <c r="J4" s="3"/>
      <c r="K4" s="3"/>
      <c r="L4" s="3"/>
      <c r="M4" s="4"/>
    </row>
    <row r="5" spans="2:13" ht="18" thickBot="1" x14ac:dyDescent="0.3">
      <c r="B5" s="53" t="s">
        <v>2</v>
      </c>
      <c r="C5" s="54"/>
      <c r="D5" s="54"/>
      <c r="E5" s="54"/>
      <c r="F5" s="54"/>
      <c r="G5" s="54"/>
      <c r="H5" s="54"/>
      <c r="I5" s="54"/>
      <c r="J5" s="54"/>
      <c r="K5" s="54"/>
      <c r="L5" s="54"/>
      <c r="M5" s="55"/>
    </row>
    <row r="6" spans="2:13" ht="140.25" customHeight="1" thickBot="1" x14ac:dyDescent="0.3">
      <c r="B6" s="5" t="s">
        <v>3</v>
      </c>
      <c r="C6" s="5" t="s">
        <v>4</v>
      </c>
      <c r="D6" s="5" t="s">
        <v>5</v>
      </c>
      <c r="E6" s="5" t="s">
        <v>6</v>
      </c>
      <c r="F6" s="5" t="s">
        <v>7</v>
      </c>
      <c r="G6" s="5" t="s">
        <v>8</v>
      </c>
      <c r="H6" s="5" t="s">
        <v>9</v>
      </c>
      <c r="I6" s="5" t="s">
        <v>10</v>
      </c>
      <c r="J6" s="5" t="s">
        <v>11</v>
      </c>
      <c r="K6" s="5" t="s">
        <v>12</v>
      </c>
      <c r="L6" s="5" t="s">
        <v>13</v>
      </c>
      <c r="M6" s="5" t="s">
        <v>14</v>
      </c>
    </row>
    <row r="7" spans="2:13" ht="78.75" customHeight="1" thickBot="1" x14ac:dyDescent="0.3">
      <c r="B7" s="6" t="s">
        <v>15</v>
      </c>
      <c r="C7" s="7">
        <f>+C8+C18+C26+C33</f>
        <v>13131890000</v>
      </c>
      <c r="D7" s="8">
        <f>+D8+D18+D26+D33</f>
        <v>12103124000</v>
      </c>
      <c r="E7" s="7">
        <f>+C7-D7</f>
        <v>1028766000</v>
      </c>
      <c r="F7" s="9">
        <f>+D7/C7</f>
        <v>0.92165895389011021</v>
      </c>
      <c r="G7" s="8">
        <f>+G8+G18+G26+G33</f>
        <v>7210545980</v>
      </c>
      <c r="H7" s="9">
        <f>+G7/C7</f>
        <v>0.54908668744559996</v>
      </c>
      <c r="I7" s="7">
        <f t="shared" ref="I7:I37" si="0">+C7-G7</f>
        <v>5921344020</v>
      </c>
      <c r="J7" s="7">
        <f>+J8+J18+J26+J33</f>
        <v>7210545980</v>
      </c>
      <c r="K7" s="10">
        <f>J7/C7</f>
        <v>0.54908668744559996</v>
      </c>
      <c r="L7" s="7">
        <f>C7-J7</f>
        <v>5921344020</v>
      </c>
      <c r="M7" s="65" t="s">
        <v>16</v>
      </c>
    </row>
    <row r="8" spans="2:13" ht="26.15" customHeight="1" thickBot="1" x14ac:dyDescent="0.3">
      <c r="B8" s="11" t="s">
        <v>17</v>
      </c>
      <c r="C8" s="12">
        <f>SUM(C9:C17)</f>
        <v>8478746000</v>
      </c>
      <c r="D8" s="12">
        <f>SUM(D9:D17)</f>
        <v>8478746000</v>
      </c>
      <c r="E8" s="12">
        <f>SUM(E9:E17)</f>
        <v>0</v>
      </c>
      <c r="F8" s="13">
        <f t="shared" ref="F8:F60" si="1">+D8/C8</f>
        <v>1</v>
      </c>
      <c r="G8" s="14">
        <f>SUM(G9:G17)</f>
        <v>4814695207</v>
      </c>
      <c r="H8" s="15">
        <f>G8/C8</f>
        <v>0.56785463404611958</v>
      </c>
      <c r="I8" s="12">
        <f t="shared" si="0"/>
        <v>3664050793</v>
      </c>
      <c r="J8" s="12">
        <f>SUM(J9:J17)</f>
        <v>4814695207</v>
      </c>
      <c r="K8" s="16">
        <f t="shared" ref="K8:K69" si="2">J8/C8</f>
        <v>0.56785463404611958</v>
      </c>
      <c r="L8" s="12">
        <f t="shared" ref="L8:L69" si="3">C8-J8</f>
        <v>3664050793</v>
      </c>
      <c r="M8" s="66"/>
    </row>
    <row r="9" spans="2:13" ht="29.25" customHeight="1" thickBot="1" x14ac:dyDescent="0.3">
      <c r="B9" s="17" t="s">
        <v>18</v>
      </c>
      <c r="C9" s="18">
        <v>5689354016</v>
      </c>
      <c r="D9" s="19">
        <v>5689354016</v>
      </c>
      <c r="E9" s="18">
        <f>+C9-D9</f>
        <v>0</v>
      </c>
      <c r="F9" s="20">
        <f t="shared" si="1"/>
        <v>1</v>
      </c>
      <c r="G9" s="19">
        <v>3741223743</v>
      </c>
      <c r="H9" s="21">
        <f t="shared" ref="H9:H32" si="4">+G9/C9</f>
        <v>0.65758322165902638</v>
      </c>
      <c r="I9" s="18">
        <f t="shared" si="0"/>
        <v>1948130273</v>
      </c>
      <c r="J9" s="18">
        <v>3741223743</v>
      </c>
      <c r="K9" s="22">
        <f t="shared" si="2"/>
        <v>0.65758322165902638</v>
      </c>
      <c r="L9" s="18">
        <f t="shared" si="3"/>
        <v>1948130273</v>
      </c>
      <c r="M9" s="67"/>
    </row>
    <row r="10" spans="2:13" ht="33" customHeight="1" thickBot="1" x14ac:dyDescent="0.3">
      <c r="B10" s="17" t="s">
        <v>19</v>
      </c>
      <c r="C10" s="18">
        <v>888963652</v>
      </c>
      <c r="D10" s="19">
        <v>888963652</v>
      </c>
      <c r="E10" s="18">
        <f t="shared" ref="E10:E33" si="5">+C10-D10</f>
        <v>0</v>
      </c>
      <c r="F10" s="20">
        <f t="shared" si="1"/>
        <v>1</v>
      </c>
      <c r="G10" s="19">
        <v>448008030</v>
      </c>
      <c r="H10" s="21">
        <f t="shared" si="4"/>
        <v>0.50396664587136575</v>
      </c>
      <c r="I10" s="18">
        <f t="shared" si="0"/>
        <v>440955622</v>
      </c>
      <c r="J10" s="18">
        <v>448008030</v>
      </c>
      <c r="K10" s="22">
        <f t="shared" si="2"/>
        <v>0.50396664587136575</v>
      </c>
      <c r="L10" s="18">
        <f t="shared" si="3"/>
        <v>440955622</v>
      </c>
      <c r="M10" s="67"/>
    </row>
    <row r="11" spans="2:13" ht="39" customHeight="1" thickBot="1" x14ac:dyDescent="0.3">
      <c r="B11" s="17" t="s">
        <v>20</v>
      </c>
      <c r="C11" s="18">
        <v>5003100</v>
      </c>
      <c r="D11" s="19">
        <v>5003100</v>
      </c>
      <c r="E11" s="18">
        <f t="shared" si="5"/>
        <v>0</v>
      </c>
      <c r="F11" s="20">
        <f t="shared" si="1"/>
        <v>1</v>
      </c>
      <c r="G11" s="19">
        <v>2632188</v>
      </c>
      <c r="H11" s="21">
        <f t="shared" si="4"/>
        <v>0.5261114109252264</v>
      </c>
      <c r="I11" s="18">
        <f t="shared" si="0"/>
        <v>2370912</v>
      </c>
      <c r="J11" s="18">
        <v>2632188</v>
      </c>
      <c r="K11" s="22">
        <f t="shared" si="2"/>
        <v>0.5261114109252264</v>
      </c>
      <c r="L11" s="18">
        <f t="shared" si="3"/>
        <v>2370912</v>
      </c>
      <c r="M11" s="67"/>
    </row>
    <row r="12" spans="2:13" ht="25.5" customHeight="1" thickBot="1" x14ac:dyDescent="0.3">
      <c r="B12" s="17" t="s">
        <v>21</v>
      </c>
      <c r="C12" s="18">
        <v>8436360</v>
      </c>
      <c r="D12" s="19">
        <v>8436360</v>
      </c>
      <c r="E12" s="18">
        <f t="shared" si="5"/>
        <v>0</v>
      </c>
      <c r="F12" s="20">
        <f t="shared" si="1"/>
        <v>1</v>
      </c>
      <c r="G12" s="19">
        <v>3121455</v>
      </c>
      <c r="H12" s="21">
        <f t="shared" si="4"/>
        <v>0.37000021336216093</v>
      </c>
      <c r="I12" s="18">
        <f t="shared" si="0"/>
        <v>5314905</v>
      </c>
      <c r="J12" s="18">
        <v>3121455</v>
      </c>
      <c r="K12" s="22">
        <f t="shared" si="2"/>
        <v>0.37000021336216093</v>
      </c>
      <c r="L12" s="18">
        <f t="shared" si="3"/>
        <v>5314905</v>
      </c>
      <c r="M12" s="67"/>
    </row>
    <row r="13" spans="2:13" ht="48.75" customHeight="1" thickBot="1" x14ac:dyDescent="0.3">
      <c r="B13" s="17" t="s">
        <v>22</v>
      </c>
      <c r="C13" s="18">
        <v>360776356</v>
      </c>
      <c r="D13" s="19">
        <v>360776356</v>
      </c>
      <c r="E13" s="18">
        <f t="shared" si="5"/>
        <v>0</v>
      </c>
      <c r="F13" s="20">
        <f t="shared" si="1"/>
        <v>1</v>
      </c>
      <c r="G13" s="19">
        <v>291465608</v>
      </c>
      <c r="H13" s="21">
        <f t="shared" si="4"/>
        <v>0.80788445016613009</v>
      </c>
      <c r="I13" s="18">
        <f t="shared" si="0"/>
        <v>69310748</v>
      </c>
      <c r="J13" s="18">
        <v>291465608</v>
      </c>
      <c r="K13" s="22">
        <f t="shared" si="2"/>
        <v>0.80788445016613009</v>
      </c>
      <c r="L13" s="18">
        <f t="shared" si="3"/>
        <v>69310748</v>
      </c>
      <c r="M13" s="67"/>
    </row>
    <row r="14" spans="2:13" ht="67.5" customHeight="1" thickBot="1" x14ac:dyDescent="0.3">
      <c r="B14" s="17" t="s">
        <v>23</v>
      </c>
      <c r="C14" s="18">
        <v>259160653</v>
      </c>
      <c r="D14" s="19">
        <v>259160653</v>
      </c>
      <c r="E14" s="18">
        <f t="shared" si="5"/>
        <v>0</v>
      </c>
      <c r="F14" s="20">
        <f t="shared" si="1"/>
        <v>1</v>
      </c>
      <c r="G14" s="19">
        <v>161896194</v>
      </c>
      <c r="H14" s="21">
        <f t="shared" si="4"/>
        <v>0.62469434355067777</v>
      </c>
      <c r="I14" s="18">
        <f t="shared" si="0"/>
        <v>97264459</v>
      </c>
      <c r="J14" s="18">
        <v>161896194</v>
      </c>
      <c r="K14" s="22">
        <f t="shared" si="2"/>
        <v>0.62469434355067777</v>
      </c>
      <c r="L14" s="18">
        <f t="shared" si="3"/>
        <v>97264459</v>
      </c>
      <c r="M14" s="67"/>
    </row>
    <row r="15" spans="2:13" ht="63.5" customHeight="1" thickBot="1" x14ac:dyDescent="0.3">
      <c r="B15" s="17" t="s">
        <v>24</v>
      </c>
      <c r="C15" s="18">
        <v>51027612</v>
      </c>
      <c r="D15" s="19">
        <v>51027612</v>
      </c>
      <c r="E15" s="18">
        <f t="shared" si="5"/>
        <v>0</v>
      </c>
      <c r="F15" s="20">
        <f t="shared" si="1"/>
        <v>1</v>
      </c>
      <c r="G15" s="19">
        <v>4956523</v>
      </c>
      <c r="H15" s="21">
        <f t="shared" si="4"/>
        <v>9.7134135926251072E-2</v>
      </c>
      <c r="I15" s="18">
        <f t="shared" si="0"/>
        <v>46071089</v>
      </c>
      <c r="J15" s="18">
        <v>4956523</v>
      </c>
      <c r="K15" s="22">
        <f t="shared" si="2"/>
        <v>9.7134135926251072E-2</v>
      </c>
      <c r="L15" s="18">
        <f t="shared" si="3"/>
        <v>46071089</v>
      </c>
      <c r="M15" s="67"/>
    </row>
    <row r="16" spans="2:13" ht="48.75" customHeight="1" thickBot="1" x14ac:dyDescent="0.3">
      <c r="B16" s="17" t="s">
        <v>25</v>
      </c>
      <c r="C16" s="18">
        <v>776316583</v>
      </c>
      <c r="D16" s="19">
        <v>776316583</v>
      </c>
      <c r="E16" s="18">
        <f t="shared" si="5"/>
        <v>0</v>
      </c>
      <c r="F16" s="20">
        <f t="shared" si="1"/>
        <v>1</v>
      </c>
      <c r="G16" s="19">
        <v>186743</v>
      </c>
      <c r="H16" s="21">
        <f t="shared" si="4"/>
        <v>2.4055005920181407E-4</v>
      </c>
      <c r="I16" s="18">
        <f t="shared" si="0"/>
        <v>776129840</v>
      </c>
      <c r="J16" s="18">
        <v>186743</v>
      </c>
      <c r="K16" s="22">
        <f t="shared" si="2"/>
        <v>2.4055005920181407E-4</v>
      </c>
      <c r="L16" s="18">
        <f t="shared" si="3"/>
        <v>776129840</v>
      </c>
      <c r="M16" s="67"/>
    </row>
    <row r="17" spans="2:13" ht="55.5" customHeight="1" thickBot="1" x14ac:dyDescent="0.3">
      <c r="B17" s="17" t="s">
        <v>26</v>
      </c>
      <c r="C17" s="18">
        <v>439707668</v>
      </c>
      <c r="D17" s="19">
        <v>439707668</v>
      </c>
      <c r="E17" s="18">
        <f t="shared" si="5"/>
        <v>0</v>
      </c>
      <c r="F17" s="20">
        <f t="shared" si="1"/>
        <v>1</v>
      </c>
      <c r="G17" s="19">
        <v>161204723</v>
      </c>
      <c r="H17" s="21">
        <f t="shared" si="4"/>
        <v>0.36661794808636361</v>
      </c>
      <c r="I17" s="18">
        <f t="shared" si="0"/>
        <v>278502945</v>
      </c>
      <c r="J17" s="18">
        <v>161204723</v>
      </c>
      <c r="K17" s="22">
        <f t="shared" si="2"/>
        <v>0.36661794808636361</v>
      </c>
      <c r="L17" s="18">
        <f t="shared" si="3"/>
        <v>278502945</v>
      </c>
      <c r="M17" s="67"/>
    </row>
    <row r="18" spans="2:13" ht="55.5" customHeight="1" thickBot="1" x14ac:dyDescent="0.3">
      <c r="B18" s="23" t="s">
        <v>27</v>
      </c>
      <c r="C18" s="12">
        <f>SUM(C19:C25)</f>
        <v>2925330000</v>
      </c>
      <c r="D18" s="14">
        <f>SUM(D19:D25)</f>
        <v>2925330000</v>
      </c>
      <c r="E18" s="12">
        <f>+C18-D18</f>
        <v>0</v>
      </c>
      <c r="F18" s="13">
        <f>+D18/C18</f>
        <v>1</v>
      </c>
      <c r="G18" s="14">
        <f>SUM(G19:G25)</f>
        <v>1824299369</v>
      </c>
      <c r="H18" s="15">
        <f t="shared" si="4"/>
        <v>0.62362173464190362</v>
      </c>
      <c r="I18" s="12">
        <f t="shared" si="0"/>
        <v>1101030631</v>
      </c>
      <c r="J18" s="12">
        <f>SUM(J19:J25)</f>
        <v>1824299369</v>
      </c>
      <c r="K18" s="16">
        <f t="shared" si="2"/>
        <v>0.62362173464190362</v>
      </c>
      <c r="L18" s="12">
        <f t="shared" si="3"/>
        <v>1101030631</v>
      </c>
      <c r="M18" s="67"/>
    </row>
    <row r="19" spans="2:13" ht="57.75" customHeight="1" thickBot="1" x14ac:dyDescent="0.3">
      <c r="B19" s="17" t="s">
        <v>28</v>
      </c>
      <c r="C19" s="18">
        <v>809574648</v>
      </c>
      <c r="D19" s="19">
        <v>809574648</v>
      </c>
      <c r="E19" s="18">
        <f t="shared" si="5"/>
        <v>0</v>
      </c>
      <c r="F19" s="20">
        <f t="shared" si="1"/>
        <v>1</v>
      </c>
      <c r="G19" s="19">
        <v>544519800</v>
      </c>
      <c r="H19" s="21">
        <f t="shared" si="4"/>
        <v>0.67259986629423207</v>
      </c>
      <c r="I19" s="18">
        <f t="shared" si="0"/>
        <v>265054848</v>
      </c>
      <c r="J19" s="18">
        <v>544519800</v>
      </c>
      <c r="K19" s="22">
        <f t="shared" si="2"/>
        <v>0.67259986629423207</v>
      </c>
      <c r="L19" s="18">
        <f t="shared" si="3"/>
        <v>265054848</v>
      </c>
      <c r="M19" s="67"/>
    </row>
    <row r="20" spans="2:13" ht="51" customHeight="1" thickBot="1" x14ac:dyDescent="0.3">
      <c r="B20" s="17" t="s">
        <v>29</v>
      </c>
      <c r="C20" s="18">
        <v>573448034</v>
      </c>
      <c r="D20" s="19">
        <v>573448034</v>
      </c>
      <c r="E20" s="18">
        <f t="shared" si="5"/>
        <v>0</v>
      </c>
      <c r="F20" s="20">
        <f t="shared" si="1"/>
        <v>1</v>
      </c>
      <c r="G20" s="19">
        <v>385281200</v>
      </c>
      <c r="H20" s="21">
        <f t="shared" si="4"/>
        <v>0.67186767964401117</v>
      </c>
      <c r="I20" s="18">
        <f t="shared" si="0"/>
        <v>188166834</v>
      </c>
      <c r="J20" s="18">
        <v>385281200</v>
      </c>
      <c r="K20" s="22">
        <f t="shared" si="2"/>
        <v>0.67186767964401117</v>
      </c>
      <c r="L20" s="18">
        <f t="shared" si="3"/>
        <v>188166834</v>
      </c>
      <c r="M20" s="67"/>
    </row>
    <row r="21" spans="2:13" ht="26.15" customHeight="1" thickBot="1" x14ac:dyDescent="0.3">
      <c r="B21" s="17" t="s">
        <v>30</v>
      </c>
      <c r="C21" s="18">
        <v>816629838</v>
      </c>
      <c r="D21" s="19">
        <v>816629838</v>
      </c>
      <c r="E21" s="18">
        <f t="shared" si="5"/>
        <v>0</v>
      </c>
      <c r="F21" s="20">
        <f t="shared" si="1"/>
        <v>1</v>
      </c>
      <c r="G21" s="19">
        <v>401339669</v>
      </c>
      <c r="H21" s="21">
        <f t="shared" si="4"/>
        <v>0.49145849236040284</v>
      </c>
      <c r="I21" s="18">
        <f t="shared" si="0"/>
        <v>415290169</v>
      </c>
      <c r="J21" s="18">
        <v>401339669</v>
      </c>
      <c r="K21" s="22">
        <f t="shared" si="2"/>
        <v>0.49145849236040284</v>
      </c>
      <c r="L21" s="18">
        <f t="shared" si="3"/>
        <v>415290169</v>
      </c>
      <c r="M21" s="67"/>
    </row>
    <row r="22" spans="2:13" ht="55.5" customHeight="1" thickBot="1" x14ac:dyDescent="0.3">
      <c r="B22" s="17" t="s">
        <v>31</v>
      </c>
      <c r="C22" s="18">
        <v>284500148</v>
      </c>
      <c r="D22" s="19">
        <v>284500148</v>
      </c>
      <c r="E22" s="18">
        <f t="shared" si="5"/>
        <v>0</v>
      </c>
      <c r="F22" s="20">
        <f t="shared" si="1"/>
        <v>1</v>
      </c>
      <c r="G22" s="19">
        <v>201333100</v>
      </c>
      <c r="H22" s="21">
        <f t="shared" si="4"/>
        <v>0.70767309407515666</v>
      </c>
      <c r="I22" s="18">
        <f t="shared" si="0"/>
        <v>83167048</v>
      </c>
      <c r="J22" s="18">
        <v>201333100</v>
      </c>
      <c r="K22" s="22">
        <f t="shared" si="2"/>
        <v>0.70767309407515666</v>
      </c>
      <c r="L22" s="18">
        <f t="shared" si="3"/>
        <v>83167048</v>
      </c>
      <c r="M22" s="67"/>
    </row>
    <row r="23" spans="2:13" ht="57" customHeight="1" thickBot="1" x14ac:dyDescent="0.3">
      <c r="B23" s="17" t="s">
        <v>32</v>
      </c>
      <c r="C23" s="18">
        <v>85552885</v>
      </c>
      <c r="D23" s="19">
        <v>85552885</v>
      </c>
      <c r="E23" s="18">
        <f t="shared" si="5"/>
        <v>0</v>
      </c>
      <c r="F23" s="20">
        <f t="shared" si="1"/>
        <v>1</v>
      </c>
      <c r="G23" s="19">
        <v>40132800</v>
      </c>
      <c r="H23" s="21">
        <f t="shared" si="4"/>
        <v>0.46909931792481341</v>
      </c>
      <c r="I23" s="18">
        <f t="shared" si="0"/>
        <v>45420085</v>
      </c>
      <c r="J23" s="18">
        <v>40132800</v>
      </c>
      <c r="K23" s="22">
        <f t="shared" si="2"/>
        <v>0.46909931792481341</v>
      </c>
      <c r="L23" s="18">
        <f t="shared" si="3"/>
        <v>45420085</v>
      </c>
      <c r="M23" s="67"/>
    </row>
    <row r="24" spans="2:13" ht="26.15" customHeight="1" thickBot="1" x14ac:dyDescent="0.3">
      <c r="B24" s="17" t="s">
        <v>33</v>
      </c>
      <c r="C24" s="18">
        <v>213374547</v>
      </c>
      <c r="D24" s="19">
        <v>213374547</v>
      </c>
      <c r="E24" s="18">
        <f t="shared" si="5"/>
        <v>0</v>
      </c>
      <c r="F24" s="20">
        <f t="shared" si="1"/>
        <v>1</v>
      </c>
      <c r="G24" s="19">
        <v>151010600</v>
      </c>
      <c r="H24" s="21">
        <f t="shared" si="4"/>
        <v>0.70772546268135716</v>
      </c>
      <c r="I24" s="18">
        <f t="shared" si="0"/>
        <v>62363947</v>
      </c>
      <c r="J24" s="18">
        <v>151010600</v>
      </c>
      <c r="K24" s="22">
        <f t="shared" si="2"/>
        <v>0.70772546268135716</v>
      </c>
      <c r="L24" s="18">
        <f t="shared" si="3"/>
        <v>62363947</v>
      </c>
      <c r="M24" s="67"/>
    </row>
    <row r="25" spans="2:13" ht="26.15" customHeight="1" thickBot="1" x14ac:dyDescent="0.3">
      <c r="B25" s="17" t="s">
        <v>34</v>
      </c>
      <c r="C25" s="18">
        <v>142249900</v>
      </c>
      <c r="D25" s="19">
        <v>142249900</v>
      </c>
      <c r="E25" s="18">
        <f t="shared" si="5"/>
        <v>0</v>
      </c>
      <c r="F25" s="20">
        <f t="shared" si="1"/>
        <v>1</v>
      </c>
      <c r="G25" s="19">
        <v>100682200</v>
      </c>
      <c r="H25" s="21">
        <f t="shared" si="4"/>
        <v>0.7077839773525324</v>
      </c>
      <c r="I25" s="18">
        <f t="shared" si="0"/>
        <v>41567700</v>
      </c>
      <c r="J25" s="18">
        <v>100682200</v>
      </c>
      <c r="K25" s="22">
        <f t="shared" si="2"/>
        <v>0.7077839773525324</v>
      </c>
      <c r="L25" s="18">
        <f t="shared" si="3"/>
        <v>41567700</v>
      </c>
      <c r="M25" s="67"/>
    </row>
    <row r="26" spans="2:13" ht="52.5" customHeight="1" thickBot="1" x14ac:dyDescent="0.3">
      <c r="B26" s="23" t="s">
        <v>35</v>
      </c>
      <c r="C26" s="12">
        <f>SUM(C27:C32)</f>
        <v>699048000</v>
      </c>
      <c r="D26" s="14">
        <f>SUM(D27:D32)</f>
        <v>699048000</v>
      </c>
      <c r="E26" s="12">
        <f>+C26-D26</f>
        <v>0</v>
      </c>
      <c r="F26" s="13">
        <f>+D26/C26</f>
        <v>1</v>
      </c>
      <c r="G26" s="14">
        <f>SUM(G27:G32)</f>
        <v>571551404</v>
      </c>
      <c r="H26" s="15">
        <f t="shared" si="4"/>
        <v>0.8176139607008388</v>
      </c>
      <c r="I26" s="12">
        <f t="shared" si="0"/>
        <v>127496596</v>
      </c>
      <c r="J26" s="12">
        <f>SUM(J27:J32)</f>
        <v>571551404</v>
      </c>
      <c r="K26" s="16">
        <f t="shared" si="2"/>
        <v>0.8176139607008388</v>
      </c>
      <c r="L26" s="12">
        <f t="shared" si="3"/>
        <v>127496596</v>
      </c>
      <c r="M26" s="67"/>
    </row>
    <row r="27" spans="2:13" ht="37.5" customHeight="1" thickBot="1" x14ac:dyDescent="0.3">
      <c r="B27" s="17" t="s">
        <v>36</v>
      </c>
      <c r="C27" s="18">
        <v>236323325</v>
      </c>
      <c r="D27" s="19">
        <v>236323325</v>
      </c>
      <c r="E27" s="18">
        <f t="shared" si="5"/>
        <v>0</v>
      </c>
      <c r="F27" s="20">
        <f>+D27/C27</f>
        <v>1</v>
      </c>
      <c r="G27" s="19">
        <v>220920228</v>
      </c>
      <c r="H27" s="21">
        <f t="shared" si="4"/>
        <v>0.93482193516023016</v>
      </c>
      <c r="I27" s="18">
        <f t="shared" si="0"/>
        <v>15403097</v>
      </c>
      <c r="J27" s="18">
        <v>220920228</v>
      </c>
      <c r="K27" s="22">
        <f t="shared" si="2"/>
        <v>0.93482193516023016</v>
      </c>
      <c r="L27" s="18">
        <f t="shared" si="3"/>
        <v>15403097</v>
      </c>
      <c r="M27" s="67"/>
    </row>
    <row r="28" spans="2:13" ht="47.25" customHeight="1" thickBot="1" x14ac:dyDescent="0.3">
      <c r="B28" s="17" t="s">
        <v>37</v>
      </c>
      <c r="C28" s="18">
        <v>90175569</v>
      </c>
      <c r="D28" s="19">
        <v>90175569</v>
      </c>
      <c r="E28" s="18">
        <f t="shared" si="5"/>
        <v>0</v>
      </c>
      <c r="F28" s="20">
        <f t="shared" ref="F28:F32" si="6">+D28/C28</f>
        <v>1</v>
      </c>
      <c r="G28" s="19">
        <v>9174898</v>
      </c>
      <c r="H28" s="21">
        <f t="shared" si="4"/>
        <v>0.10174483068690146</v>
      </c>
      <c r="I28" s="18">
        <f t="shared" si="0"/>
        <v>81000671</v>
      </c>
      <c r="J28" s="18">
        <v>9174898</v>
      </c>
      <c r="K28" s="22">
        <f t="shared" si="2"/>
        <v>0.10174483068690146</v>
      </c>
      <c r="L28" s="18">
        <f t="shared" si="3"/>
        <v>81000671</v>
      </c>
      <c r="M28" s="67"/>
    </row>
    <row r="29" spans="2:13" ht="54.75" customHeight="1" thickBot="1" x14ac:dyDescent="0.3">
      <c r="B29" s="17" t="s">
        <v>38</v>
      </c>
      <c r="C29" s="18">
        <v>23439923</v>
      </c>
      <c r="D29" s="19">
        <v>23439923</v>
      </c>
      <c r="E29" s="18">
        <f t="shared" si="5"/>
        <v>0</v>
      </c>
      <c r="F29" s="20">
        <f t="shared" si="6"/>
        <v>1</v>
      </c>
      <c r="G29" s="19">
        <v>18762388</v>
      </c>
      <c r="H29" s="21">
        <f t="shared" si="4"/>
        <v>0.80044580351223849</v>
      </c>
      <c r="I29" s="18">
        <f t="shared" si="0"/>
        <v>4677535</v>
      </c>
      <c r="J29" s="18">
        <v>18762388</v>
      </c>
      <c r="K29" s="22">
        <f t="shared" si="2"/>
        <v>0.80044580351223849</v>
      </c>
      <c r="L29" s="18">
        <f t="shared" si="3"/>
        <v>4677535</v>
      </c>
      <c r="M29" s="67"/>
    </row>
    <row r="30" spans="2:13" ht="42.75" customHeight="1" thickBot="1" x14ac:dyDescent="0.3">
      <c r="B30" s="17" t="s">
        <v>39</v>
      </c>
      <c r="C30" s="18">
        <v>170159459</v>
      </c>
      <c r="D30" s="19">
        <v>170159459</v>
      </c>
      <c r="E30" s="18">
        <f t="shared" si="5"/>
        <v>0</v>
      </c>
      <c r="F30" s="20">
        <f t="shared" si="6"/>
        <v>1</v>
      </c>
      <c r="G30" s="19">
        <v>152156763</v>
      </c>
      <c r="H30" s="21">
        <f t="shared" si="4"/>
        <v>0.89420102704957471</v>
      </c>
      <c r="I30" s="18">
        <f t="shared" si="0"/>
        <v>18002696</v>
      </c>
      <c r="J30" s="18">
        <v>152156763</v>
      </c>
      <c r="K30" s="22">
        <f t="shared" si="2"/>
        <v>0.89420102704957471</v>
      </c>
      <c r="L30" s="18">
        <f t="shared" si="3"/>
        <v>18002696</v>
      </c>
      <c r="M30" s="67"/>
    </row>
    <row r="31" spans="2:13" ht="35.25" customHeight="1" thickBot="1" x14ac:dyDescent="0.3">
      <c r="B31" s="17" t="s">
        <v>40</v>
      </c>
      <c r="C31" s="18">
        <v>119636569</v>
      </c>
      <c r="D31" s="19">
        <v>119636569</v>
      </c>
      <c r="E31" s="18">
        <f t="shared" si="5"/>
        <v>0</v>
      </c>
      <c r="F31" s="20">
        <f t="shared" si="6"/>
        <v>1</v>
      </c>
      <c r="G31" s="19">
        <v>111223972</v>
      </c>
      <c r="H31" s="21">
        <f t="shared" si="4"/>
        <v>0.92968206067494297</v>
      </c>
      <c r="I31" s="18">
        <f t="shared" si="0"/>
        <v>8412597</v>
      </c>
      <c r="J31" s="18">
        <v>111223972</v>
      </c>
      <c r="K31" s="22">
        <f t="shared" si="2"/>
        <v>0.92968206067494297</v>
      </c>
      <c r="L31" s="18">
        <f t="shared" si="3"/>
        <v>8412597</v>
      </c>
      <c r="M31" s="67"/>
    </row>
    <row r="32" spans="2:13" ht="37.5" customHeight="1" thickBot="1" x14ac:dyDescent="0.3">
      <c r="B32" s="17" t="s">
        <v>41</v>
      </c>
      <c r="C32" s="18">
        <v>59313155</v>
      </c>
      <c r="D32" s="19">
        <v>59313155</v>
      </c>
      <c r="E32" s="18">
        <f t="shared" si="5"/>
        <v>0</v>
      </c>
      <c r="F32" s="20">
        <f t="shared" si="6"/>
        <v>1</v>
      </c>
      <c r="G32" s="19">
        <v>59313155</v>
      </c>
      <c r="H32" s="21">
        <f t="shared" si="4"/>
        <v>1</v>
      </c>
      <c r="I32" s="18">
        <f t="shared" si="0"/>
        <v>0</v>
      </c>
      <c r="J32" s="18">
        <v>59313155</v>
      </c>
      <c r="K32" s="22">
        <f t="shared" si="2"/>
        <v>1</v>
      </c>
      <c r="L32" s="18">
        <f t="shared" si="3"/>
        <v>0</v>
      </c>
      <c r="M32" s="68"/>
    </row>
    <row r="33" spans="2:14" ht="43.5" customHeight="1" thickBot="1" x14ac:dyDescent="0.3">
      <c r="B33" s="23" t="s">
        <v>42</v>
      </c>
      <c r="C33" s="12">
        <v>1028766000</v>
      </c>
      <c r="D33" s="14">
        <v>0</v>
      </c>
      <c r="E33" s="12">
        <f t="shared" si="5"/>
        <v>1028766000</v>
      </c>
      <c r="F33" s="13">
        <v>0</v>
      </c>
      <c r="G33" s="14">
        <v>0</v>
      </c>
      <c r="H33" s="15">
        <v>0</v>
      </c>
      <c r="I33" s="12">
        <f t="shared" si="0"/>
        <v>1028766000</v>
      </c>
      <c r="J33" s="12">
        <v>0</v>
      </c>
      <c r="K33" s="16">
        <f t="shared" si="2"/>
        <v>0</v>
      </c>
      <c r="L33" s="12">
        <f t="shared" si="3"/>
        <v>1028766000</v>
      </c>
      <c r="M33" s="15" t="s">
        <v>43</v>
      </c>
    </row>
    <row r="34" spans="2:14" ht="36" customHeight="1" thickBot="1" x14ac:dyDescent="0.3">
      <c r="B34" s="24" t="s">
        <v>44</v>
      </c>
      <c r="C34" s="25">
        <f>SUM(C35:C60)</f>
        <v>3294914000</v>
      </c>
      <c r="D34" s="26">
        <f>SUM(D35:D60)</f>
        <v>2255845333.4099998</v>
      </c>
      <c r="E34" s="25">
        <f>SUM(E35:E60)</f>
        <v>1039068666.59</v>
      </c>
      <c r="F34" s="27">
        <f t="shared" si="1"/>
        <v>0.68464467764864267</v>
      </c>
      <c r="G34" s="26">
        <f>SUM(G35:G60)</f>
        <v>998519080.48999989</v>
      </c>
      <c r="H34" s="27">
        <f>G34/C34</f>
        <v>0.30304860172071257</v>
      </c>
      <c r="I34" s="25">
        <f t="shared" si="0"/>
        <v>2296394919.5100002</v>
      </c>
      <c r="J34" s="25">
        <f>SUM(J35:J60)</f>
        <v>981591009.12</v>
      </c>
      <c r="K34" s="28">
        <f t="shared" si="2"/>
        <v>0.29791096493565539</v>
      </c>
      <c r="L34" s="25">
        <f t="shared" si="3"/>
        <v>2313322990.8800001</v>
      </c>
      <c r="M34" s="29"/>
      <c r="N34" s="30"/>
    </row>
    <row r="35" spans="2:14" ht="89.5" customHeight="1" thickBot="1" x14ac:dyDescent="0.3">
      <c r="B35" s="17" t="s">
        <v>45</v>
      </c>
      <c r="C35" s="31">
        <v>11563892</v>
      </c>
      <c r="D35" s="32">
        <v>6890568</v>
      </c>
      <c r="E35" s="19">
        <f t="shared" ref="E35:E65" si="7">+C35-D35</f>
        <v>4673324</v>
      </c>
      <c r="F35" s="20">
        <f t="shared" si="1"/>
        <v>0.59586927999673467</v>
      </c>
      <c r="G35" s="32">
        <v>3168568</v>
      </c>
      <c r="H35" s="33">
        <f t="shared" ref="H35:H68" si="8">+G35/C35</f>
        <v>0.27400532623445462</v>
      </c>
      <c r="I35" s="18">
        <f t="shared" si="0"/>
        <v>8395324</v>
      </c>
      <c r="J35" s="18">
        <v>1861000</v>
      </c>
      <c r="K35" s="22">
        <f t="shared" si="2"/>
        <v>0.16093197688114003</v>
      </c>
      <c r="L35" s="18">
        <f t="shared" si="3"/>
        <v>9702892</v>
      </c>
      <c r="M35" s="34" t="s">
        <v>46</v>
      </c>
    </row>
    <row r="36" spans="2:14" ht="72" customHeight="1" thickBot="1" x14ac:dyDescent="0.3">
      <c r="B36" s="17" t="s">
        <v>47</v>
      </c>
      <c r="C36" s="31">
        <v>20369116</v>
      </c>
      <c r="D36" s="32">
        <v>18543242</v>
      </c>
      <c r="E36" s="18">
        <f t="shared" si="7"/>
        <v>1825874</v>
      </c>
      <c r="F36" s="20">
        <f t="shared" si="1"/>
        <v>0.91036066562731544</v>
      </c>
      <c r="G36" s="32">
        <v>5982048</v>
      </c>
      <c r="H36" s="21">
        <f t="shared" si="8"/>
        <v>0.29368225896499389</v>
      </c>
      <c r="I36" s="18">
        <f t="shared" si="0"/>
        <v>14387068</v>
      </c>
      <c r="J36" s="18">
        <v>5982048</v>
      </c>
      <c r="K36" s="22">
        <f t="shared" si="2"/>
        <v>0.29368225896499389</v>
      </c>
      <c r="L36" s="18">
        <f t="shared" si="3"/>
        <v>14387068</v>
      </c>
      <c r="M36" s="34" t="s">
        <v>48</v>
      </c>
    </row>
    <row r="37" spans="2:14" ht="75" customHeight="1" thickBot="1" x14ac:dyDescent="0.3">
      <c r="B37" s="17" t="s">
        <v>49</v>
      </c>
      <c r="C37" s="31">
        <v>14000000</v>
      </c>
      <c r="D37" s="32">
        <v>13960049</v>
      </c>
      <c r="E37" s="18">
        <f t="shared" si="7"/>
        <v>39951</v>
      </c>
      <c r="F37" s="20">
        <f t="shared" si="1"/>
        <v>0.99714635714285715</v>
      </c>
      <c r="G37" s="32">
        <v>6353192.3399999999</v>
      </c>
      <c r="H37" s="21">
        <f t="shared" si="8"/>
        <v>0.45379945285714285</v>
      </c>
      <c r="I37" s="18">
        <f t="shared" si="0"/>
        <v>7646807.6600000001</v>
      </c>
      <c r="J37" s="18">
        <v>5753192.3399999999</v>
      </c>
      <c r="K37" s="22">
        <f t="shared" si="2"/>
        <v>0.41094230999999998</v>
      </c>
      <c r="L37" s="18">
        <f t="shared" si="3"/>
        <v>8246807.6600000001</v>
      </c>
      <c r="M37" s="34" t="s">
        <v>50</v>
      </c>
    </row>
    <row r="38" spans="2:14" ht="63" customHeight="1" thickBot="1" x14ac:dyDescent="0.3">
      <c r="B38" s="17" t="s">
        <v>51</v>
      </c>
      <c r="C38" s="31">
        <v>1754522</v>
      </c>
      <c r="D38" s="32">
        <v>353242</v>
      </c>
      <c r="E38" s="18">
        <f t="shared" si="7"/>
        <v>1401280</v>
      </c>
      <c r="F38" s="20">
        <f t="shared" si="1"/>
        <v>0.20133232869123327</v>
      </c>
      <c r="G38" s="32">
        <v>353242</v>
      </c>
      <c r="H38" s="21">
        <f t="shared" si="8"/>
        <v>0.20133232869123327</v>
      </c>
      <c r="I38" s="18"/>
      <c r="J38" s="18">
        <v>0</v>
      </c>
      <c r="K38" s="22">
        <f t="shared" si="2"/>
        <v>0</v>
      </c>
      <c r="L38" s="18">
        <f t="shared" si="3"/>
        <v>1754522</v>
      </c>
      <c r="M38" s="34" t="s">
        <v>52</v>
      </c>
    </row>
    <row r="39" spans="2:14" ht="58.5" customHeight="1" thickBot="1" x14ac:dyDescent="0.3">
      <c r="B39" s="17" t="s">
        <v>53</v>
      </c>
      <c r="C39" s="31">
        <v>5053048</v>
      </c>
      <c r="D39" s="32">
        <v>3302250</v>
      </c>
      <c r="E39" s="18">
        <f t="shared" si="7"/>
        <v>1750798</v>
      </c>
      <c r="F39" s="20">
        <f t="shared" si="1"/>
        <v>0.65351645185242646</v>
      </c>
      <c r="G39" s="32">
        <v>3302250</v>
      </c>
      <c r="H39" s="33">
        <f t="shared" si="8"/>
        <v>0.65351645185242646</v>
      </c>
      <c r="I39" s="18"/>
      <c r="J39" s="18">
        <v>3302250</v>
      </c>
      <c r="K39" s="22">
        <f t="shared" si="2"/>
        <v>0.65351645185242646</v>
      </c>
      <c r="L39" s="18">
        <f t="shared" si="3"/>
        <v>1750798</v>
      </c>
      <c r="M39" s="34" t="s">
        <v>54</v>
      </c>
    </row>
    <row r="40" spans="2:14" ht="44.5" customHeight="1" thickBot="1" x14ac:dyDescent="0.3">
      <c r="B40" s="17" t="s">
        <v>55</v>
      </c>
      <c r="C40" s="31">
        <v>720000</v>
      </c>
      <c r="D40" s="32">
        <v>120000</v>
      </c>
      <c r="E40" s="19">
        <f t="shared" si="7"/>
        <v>600000</v>
      </c>
      <c r="F40" s="35">
        <f t="shared" si="1"/>
        <v>0.16666666666666666</v>
      </c>
      <c r="G40" s="32">
        <v>120000</v>
      </c>
      <c r="H40" s="33">
        <f t="shared" si="8"/>
        <v>0.16666666666666666</v>
      </c>
      <c r="I40" s="18">
        <f t="shared" ref="I40:I66" si="9">+C40-G40</f>
        <v>600000</v>
      </c>
      <c r="J40" s="18">
        <v>120000</v>
      </c>
      <c r="K40" s="22">
        <f t="shared" si="2"/>
        <v>0.16666666666666666</v>
      </c>
      <c r="L40" s="18">
        <f t="shared" si="3"/>
        <v>600000</v>
      </c>
      <c r="M40" s="34" t="s">
        <v>56</v>
      </c>
    </row>
    <row r="41" spans="2:14" ht="120" customHeight="1" thickBot="1" x14ac:dyDescent="0.3">
      <c r="B41" s="17" t="s">
        <v>57</v>
      </c>
      <c r="C41" s="31">
        <v>219269000</v>
      </c>
      <c r="D41" s="32">
        <v>4989000</v>
      </c>
      <c r="E41" s="19">
        <f t="shared" si="7"/>
        <v>214280000</v>
      </c>
      <c r="F41" s="20">
        <f t="shared" si="1"/>
        <v>2.2752874323319759E-2</v>
      </c>
      <c r="G41" s="32">
        <v>4589000</v>
      </c>
      <c r="H41" s="21">
        <f t="shared" si="8"/>
        <v>2.0928631042235791E-2</v>
      </c>
      <c r="I41" s="18">
        <f t="shared" si="9"/>
        <v>214680000</v>
      </c>
      <c r="J41" s="18">
        <v>4589000</v>
      </c>
      <c r="K41" s="22">
        <f t="shared" si="2"/>
        <v>2.0928631042235791E-2</v>
      </c>
      <c r="L41" s="18">
        <f t="shared" si="3"/>
        <v>214680000</v>
      </c>
      <c r="M41" s="34" t="s">
        <v>58</v>
      </c>
    </row>
    <row r="42" spans="2:14" ht="48.75" customHeight="1" thickBot="1" x14ac:dyDescent="0.3">
      <c r="B42" s="17" t="s">
        <v>59</v>
      </c>
      <c r="C42" s="31">
        <v>70000000</v>
      </c>
      <c r="D42" s="32">
        <v>70000000</v>
      </c>
      <c r="E42" s="19">
        <f t="shared" si="7"/>
        <v>0</v>
      </c>
      <c r="F42" s="35">
        <f t="shared" si="1"/>
        <v>1</v>
      </c>
      <c r="G42" s="32">
        <v>0</v>
      </c>
      <c r="H42" s="33">
        <f t="shared" si="8"/>
        <v>0</v>
      </c>
      <c r="I42" s="18">
        <f t="shared" si="9"/>
        <v>70000000</v>
      </c>
      <c r="J42" s="18">
        <v>0</v>
      </c>
      <c r="K42" s="22">
        <f t="shared" si="2"/>
        <v>0</v>
      </c>
      <c r="L42" s="18">
        <f t="shared" si="3"/>
        <v>70000000</v>
      </c>
      <c r="M42" s="34" t="s">
        <v>60</v>
      </c>
    </row>
    <row r="43" spans="2:14" ht="81.75" customHeight="1" thickBot="1" x14ac:dyDescent="0.3">
      <c r="B43" s="17" t="s">
        <v>61</v>
      </c>
      <c r="C43" s="31">
        <v>71996277.069999993</v>
      </c>
      <c r="D43" s="32">
        <v>42099205.829999998</v>
      </c>
      <c r="E43" s="19">
        <f t="shared" si="7"/>
        <v>29897071.239999995</v>
      </c>
      <c r="F43" s="20">
        <f t="shared" si="1"/>
        <v>0.58474142751948277</v>
      </c>
      <c r="G43" s="32">
        <v>15149608.619999999</v>
      </c>
      <c r="H43" s="21">
        <f t="shared" si="8"/>
        <v>0.2104221112054232</v>
      </c>
      <c r="I43" s="18">
        <f t="shared" si="9"/>
        <v>56846668.449999996</v>
      </c>
      <c r="J43" s="18">
        <v>13810190.699999999</v>
      </c>
      <c r="K43" s="22">
        <f t="shared" si="2"/>
        <v>0.19181812257559835</v>
      </c>
      <c r="L43" s="18">
        <f t="shared" si="3"/>
        <v>58186086.36999999</v>
      </c>
      <c r="M43" s="34" t="s">
        <v>62</v>
      </c>
    </row>
    <row r="44" spans="2:14" ht="179.5" customHeight="1" thickBot="1" x14ac:dyDescent="0.3">
      <c r="B44" s="17" t="s">
        <v>63</v>
      </c>
      <c r="C44" s="36">
        <v>255684919</v>
      </c>
      <c r="D44" s="37">
        <v>248371538</v>
      </c>
      <c r="E44" s="19">
        <f t="shared" si="7"/>
        <v>7313381</v>
      </c>
      <c r="F44" s="20">
        <f t="shared" si="1"/>
        <v>0.97139690119932343</v>
      </c>
      <c r="G44" s="37">
        <v>54501460.420000002</v>
      </c>
      <c r="H44" s="21">
        <f t="shared" si="8"/>
        <v>0.21315868230773519</v>
      </c>
      <c r="I44" s="18">
        <f t="shared" si="9"/>
        <v>201183458.57999998</v>
      </c>
      <c r="J44" s="18">
        <v>54211460.420000002</v>
      </c>
      <c r="K44" s="22">
        <f t="shared" si="2"/>
        <v>0.21202447384078996</v>
      </c>
      <c r="L44" s="18">
        <f t="shared" si="3"/>
        <v>201473458.57999998</v>
      </c>
      <c r="M44" s="38" t="s">
        <v>64</v>
      </c>
    </row>
    <row r="45" spans="2:14" ht="122" customHeight="1" thickBot="1" x14ac:dyDescent="0.3">
      <c r="B45" s="17" t="s">
        <v>65</v>
      </c>
      <c r="C45" s="36">
        <v>14872000</v>
      </c>
      <c r="D45" s="37">
        <v>14871960</v>
      </c>
      <c r="E45" s="19">
        <f t="shared" si="7"/>
        <v>40</v>
      </c>
      <c r="F45" s="20">
        <f t="shared" si="1"/>
        <v>0.99999731038192574</v>
      </c>
      <c r="G45" s="37">
        <v>5263286</v>
      </c>
      <c r="H45" s="21">
        <f t="shared" si="8"/>
        <v>0.35390572888649813</v>
      </c>
      <c r="I45" s="18">
        <f t="shared" si="9"/>
        <v>9608714</v>
      </c>
      <c r="J45" s="18">
        <v>2366934</v>
      </c>
      <c r="K45" s="22">
        <f t="shared" si="2"/>
        <v>0.15915371167294246</v>
      </c>
      <c r="L45" s="18">
        <f t="shared" si="3"/>
        <v>12505066</v>
      </c>
      <c r="M45" s="38" t="s">
        <v>66</v>
      </c>
    </row>
    <row r="46" spans="2:14" ht="106" customHeight="1" thickBot="1" x14ac:dyDescent="0.3">
      <c r="B46" s="17" t="s">
        <v>67</v>
      </c>
      <c r="C46" s="36">
        <v>55620000</v>
      </c>
      <c r="D46" s="37">
        <v>55620000</v>
      </c>
      <c r="E46" s="19">
        <f t="shared" si="7"/>
        <v>0</v>
      </c>
      <c r="F46" s="20">
        <f t="shared" si="1"/>
        <v>1</v>
      </c>
      <c r="G46" s="37">
        <v>17414598</v>
      </c>
      <c r="H46" s="21">
        <f t="shared" si="8"/>
        <v>0.31309956850053938</v>
      </c>
      <c r="I46" s="18">
        <f t="shared" si="9"/>
        <v>38205402</v>
      </c>
      <c r="J46" s="18">
        <v>17414598</v>
      </c>
      <c r="K46" s="22">
        <f t="shared" si="2"/>
        <v>0.31309956850053938</v>
      </c>
      <c r="L46" s="18">
        <f t="shared" si="3"/>
        <v>38205402</v>
      </c>
      <c r="M46" s="38" t="s">
        <v>68</v>
      </c>
    </row>
    <row r="47" spans="2:14" ht="66" customHeight="1" thickBot="1" x14ac:dyDescent="0.3">
      <c r="B47" s="17" t="s">
        <v>69</v>
      </c>
      <c r="C47" s="36">
        <v>74297471</v>
      </c>
      <c r="D47" s="37">
        <v>70867471</v>
      </c>
      <c r="E47" s="19">
        <f t="shared" si="7"/>
        <v>3430000</v>
      </c>
      <c r="F47" s="35">
        <f t="shared" si="1"/>
        <v>0.95383422943157781</v>
      </c>
      <c r="G47" s="37">
        <v>58512304</v>
      </c>
      <c r="H47" s="21">
        <f t="shared" si="8"/>
        <v>0.7875409918057642</v>
      </c>
      <c r="I47" s="18">
        <f t="shared" si="9"/>
        <v>15785167</v>
      </c>
      <c r="J47" s="18">
        <v>58472544</v>
      </c>
      <c r="K47" s="22">
        <f t="shared" si="2"/>
        <v>0.78700584573060361</v>
      </c>
      <c r="L47" s="18">
        <f t="shared" si="3"/>
        <v>15824927</v>
      </c>
      <c r="M47" s="38" t="s">
        <v>70</v>
      </c>
    </row>
    <row r="48" spans="2:14" ht="382" customHeight="1" thickBot="1" x14ac:dyDescent="0.3">
      <c r="B48" s="17" t="s">
        <v>71</v>
      </c>
      <c r="C48" s="36">
        <v>635261706</v>
      </c>
      <c r="D48" s="37">
        <v>46387025.359999999</v>
      </c>
      <c r="E48" s="19">
        <f t="shared" si="7"/>
        <v>588874680.63999999</v>
      </c>
      <c r="F48" s="20">
        <f t="shared" si="1"/>
        <v>7.3020339368606607E-2</v>
      </c>
      <c r="G48" s="37">
        <v>43275391.859999999</v>
      </c>
      <c r="H48" s="21">
        <f t="shared" si="8"/>
        <v>6.8122147850668655E-2</v>
      </c>
      <c r="I48" s="18">
        <f t="shared" si="9"/>
        <v>591986314.13999999</v>
      </c>
      <c r="J48" s="18">
        <v>43275391.859999999</v>
      </c>
      <c r="K48" s="22">
        <f t="shared" si="2"/>
        <v>6.8122147850668655E-2</v>
      </c>
      <c r="L48" s="18">
        <f t="shared" si="3"/>
        <v>591986314.13999999</v>
      </c>
      <c r="M48" s="38" t="s">
        <v>72</v>
      </c>
    </row>
    <row r="49" spans="2:13" ht="49.5" customHeight="1" thickBot="1" x14ac:dyDescent="0.3">
      <c r="B49" s="17" t="s">
        <v>73</v>
      </c>
      <c r="C49" s="36">
        <v>179000000</v>
      </c>
      <c r="D49" s="37">
        <v>179000000</v>
      </c>
      <c r="E49" s="19">
        <f t="shared" si="7"/>
        <v>0</v>
      </c>
      <c r="F49" s="20">
        <f t="shared" si="1"/>
        <v>1</v>
      </c>
      <c r="G49" s="37">
        <v>96151796</v>
      </c>
      <c r="H49" s="21">
        <f t="shared" si="8"/>
        <v>0.53716087150837988</v>
      </c>
      <c r="I49" s="18">
        <f t="shared" si="9"/>
        <v>82848204</v>
      </c>
      <c r="J49" s="18">
        <v>96151796</v>
      </c>
      <c r="K49" s="22">
        <f t="shared" si="2"/>
        <v>0.53716087150837988</v>
      </c>
      <c r="L49" s="18">
        <f t="shared" si="3"/>
        <v>82848204</v>
      </c>
      <c r="M49" s="38" t="s">
        <v>74</v>
      </c>
    </row>
    <row r="50" spans="2:13" ht="96.5" customHeight="1" thickBot="1" x14ac:dyDescent="0.3">
      <c r="B50" s="17" t="s">
        <v>75</v>
      </c>
      <c r="C50" s="36">
        <v>56357087</v>
      </c>
      <c r="D50" s="37">
        <v>56357087</v>
      </c>
      <c r="E50" s="19">
        <f t="shared" si="7"/>
        <v>0</v>
      </c>
      <c r="F50" s="20">
        <f t="shared" si="1"/>
        <v>1</v>
      </c>
      <c r="G50" s="37">
        <v>28178543</v>
      </c>
      <c r="H50" s="21">
        <f t="shared" si="8"/>
        <v>0.49999999112800136</v>
      </c>
      <c r="I50" s="18">
        <f t="shared" si="9"/>
        <v>28178544</v>
      </c>
      <c r="J50" s="18">
        <v>28178543</v>
      </c>
      <c r="K50" s="22">
        <f t="shared" si="2"/>
        <v>0.49999999112800136</v>
      </c>
      <c r="L50" s="18">
        <f t="shared" si="3"/>
        <v>28178544</v>
      </c>
      <c r="M50" s="34" t="s">
        <v>76</v>
      </c>
    </row>
    <row r="51" spans="2:13" ht="254.5" customHeight="1" thickBot="1" x14ac:dyDescent="0.3">
      <c r="B51" s="17" t="s">
        <v>77</v>
      </c>
      <c r="C51" s="36">
        <v>377170459</v>
      </c>
      <c r="D51" s="37">
        <v>350664345.17000002</v>
      </c>
      <c r="E51" s="19">
        <f t="shared" si="7"/>
        <v>26506113.829999983</v>
      </c>
      <c r="F51" s="20">
        <f t="shared" si="1"/>
        <v>0.92972378085951857</v>
      </c>
      <c r="G51" s="37">
        <v>172310658.25</v>
      </c>
      <c r="H51" s="21">
        <f t="shared" si="8"/>
        <v>0.45685088568932702</v>
      </c>
      <c r="I51" s="18">
        <f t="shared" si="9"/>
        <v>204859800.75</v>
      </c>
      <c r="J51" s="18">
        <v>172310658.25</v>
      </c>
      <c r="K51" s="22">
        <f t="shared" si="2"/>
        <v>0.45685088568932702</v>
      </c>
      <c r="L51" s="18">
        <f t="shared" si="3"/>
        <v>204859800.75</v>
      </c>
      <c r="M51" s="38" t="s">
        <v>78</v>
      </c>
    </row>
    <row r="52" spans="2:13" ht="105" customHeight="1" thickBot="1" x14ac:dyDescent="0.3">
      <c r="B52" s="17" t="s">
        <v>79</v>
      </c>
      <c r="C52" s="36">
        <v>81811567</v>
      </c>
      <c r="D52" s="37">
        <v>81811567</v>
      </c>
      <c r="E52" s="19">
        <f t="shared" si="7"/>
        <v>0</v>
      </c>
      <c r="F52" s="35">
        <f t="shared" si="1"/>
        <v>1</v>
      </c>
      <c r="G52" s="37">
        <v>38019098.890000001</v>
      </c>
      <c r="H52" s="33">
        <f t="shared" si="8"/>
        <v>0.46471544653337343</v>
      </c>
      <c r="I52" s="18">
        <f t="shared" si="9"/>
        <v>43792468.109999999</v>
      </c>
      <c r="J52" s="18">
        <v>38019098.890000001</v>
      </c>
      <c r="K52" s="22">
        <f t="shared" si="2"/>
        <v>0.46471544653337343</v>
      </c>
      <c r="L52" s="18">
        <f t="shared" si="3"/>
        <v>43792468.109999999</v>
      </c>
      <c r="M52" s="34" t="s">
        <v>80</v>
      </c>
    </row>
    <row r="53" spans="2:13" ht="88.5" customHeight="1" thickBot="1" x14ac:dyDescent="0.3">
      <c r="B53" s="17" t="s">
        <v>81</v>
      </c>
      <c r="C53" s="36">
        <v>722995012.92999995</v>
      </c>
      <c r="D53" s="37">
        <v>706856219.04999995</v>
      </c>
      <c r="E53" s="19">
        <f t="shared" si="7"/>
        <v>16138793.879999995</v>
      </c>
      <c r="F53" s="20">
        <f t="shared" si="1"/>
        <v>0.97767786279106395</v>
      </c>
      <c r="G53" s="37">
        <v>342672316.44999999</v>
      </c>
      <c r="H53" s="21">
        <f t="shared" si="8"/>
        <v>0.47396221318497167</v>
      </c>
      <c r="I53" s="18">
        <f t="shared" si="9"/>
        <v>380322696.47999996</v>
      </c>
      <c r="J53" s="18">
        <v>338568770</v>
      </c>
      <c r="K53" s="22">
        <f t="shared" si="2"/>
        <v>0.46828645280403902</v>
      </c>
      <c r="L53" s="18">
        <f t="shared" si="3"/>
        <v>384426242.92999995</v>
      </c>
      <c r="M53" s="38" t="s">
        <v>82</v>
      </c>
    </row>
    <row r="54" spans="2:13" ht="112.5" customHeight="1" thickBot="1" x14ac:dyDescent="0.3">
      <c r="B54" s="17" t="s">
        <v>83</v>
      </c>
      <c r="C54" s="36">
        <v>107000000</v>
      </c>
      <c r="D54" s="37">
        <v>102413700</v>
      </c>
      <c r="E54" s="19">
        <f t="shared" si="7"/>
        <v>4586300</v>
      </c>
      <c r="F54" s="20">
        <f t="shared" si="1"/>
        <v>0.95713738317757013</v>
      </c>
      <c r="G54" s="37">
        <v>7880507.6600000001</v>
      </c>
      <c r="H54" s="21">
        <f t="shared" si="8"/>
        <v>7.3649604299065419E-2</v>
      </c>
      <c r="I54" s="18">
        <f t="shared" si="9"/>
        <v>99119492.340000004</v>
      </c>
      <c r="J54" s="18">
        <v>7880507.6600000001</v>
      </c>
      <c r="K54" s="22">
        <f t="shared" si="2"/>
        <v>7.3649604299065419E-2</v>
      </c>
      <c r="L54" s="18">
        <f t="shared" si="3"/>
        <v>99119492.340000004</v>
      </c>
      <c r="M54" s="38" t="s">
        <v>84</v>
      </c>
    </row>
    <row r="55" spans="2:13" ht="123.75" customHeight="1" thickBot="1" x14ac:dyDescent="0.3">
      <c r="B55" s="17" t="s">
        <v>85</v>
      </c>
      <c r="C55" s="36">
        <v>10720000</v>
      </c>
      <c r="D55" s="37">
        <v>10060000</v>
      </c>
      <c r="E55" s="19">
        <f t="shared" si="7"/>
        <v>660000</v>
      </c>
      <c r="F55" s="35">
        <f t="shared" si="1"/>
        <v>0.93843283582089554</v>
      </c>
      <c r="G55" s="37">
        <v>4315800</v>
      </c>
      <c r="H55" s="21">
        <f t="shared" si="8"/>
        <v>0.40259328358208957</v>
      </c>
      <c r="I55" s="18">
        <f t="shared" si="9"/>
        <v>6404200</v>
      </c>
      <c r="J55" s="18">
        <v>4315800</v>
      </c>
      <c r="K55" s="22">
        <f t="shared" si="2"/>
        <v>0.40259328358208957</v>
      </c>
      <c r="L55" s="18">
        <f t="shared" si="3"/>
        <v>6404200</v>
      </c>
      <c r="M55" s="38" t="s">
        <v>86</v>
      </c>
    </row>
    <row r="56" spans="2:13" ht="88.5" customHeight="1" thickBot="1" x14ac:dyDescent="0.3">
      <c r="B56" s="17" t="s">
        <v>87</v>
      </c>
      <c r="C56" s="36">
        <v>9765200</v>
      </c>
      <c r="D56" s="37">
        <v>7218000</v>
      </c>
      <c r="E56" s="19">
        <f t="shared" si="7"/>
        <v>2547200</v>
      </c>
      <c r="F56" s="20">
        <f t="shared" si="1"/>
        <v>0.73915536804161719</v>
      </c>
      <c r="G56" s="37">
        <v>795000</v>
      </c>
      <c r="H56" s="21">
        <f t="shared" si="8"/>
        <v>8.1411543030352682E-2</v>
      </c>
      <c r="I56" s="18">
        <f t="shared" si="9"/>
        <v>8970200</v>
      </c>
      <c r="J56" s="18">
        <v>795000</v>
      </c>
      <c r="K56" s="22">
        <f t="shared" si="2"/>
        <v>8.1411543030352682E-2</v>
      </c>
      <c r="L56" s="18">
        <f t="shared" si="3"/>
        <v>8970200</v>
      </c>
      <c r="M56" s="34" t="s">
        <v>88</v>
      </c>
    </row>
    <row r="57" spans="2:13" ht="92.5" customHeight="1" thickBot="1" x14ac:dyDescent="0.3">
      <c r="B57" s="17" t="s">
        <v>89</v>
      </c>
      <c r="C57" s="36">
        <v>43841773</v>
      </c>
      <c r="D57" s="37">
        <v>42491773</v>
      </c>
      <c r="E57" s="19">
        <f t="shared" si="7"/>
        <v>1350000</v>
      </c>
      <c r="F57" s="20">
        <f t="shared" si="1"/>
        <v>0.96920744970783912</v>
      </c>
      <c r="G57" s="37">
        <v>2525256</v>
      </c>
      <c r="H57" s="21">
        <f t="shared" si="8"/>
        <v>5.7599312874504413E-2</v>
      </c>
      <c r="I57" s="18">
        <f t="shared" si="9"/>
        <v>41316517</v>
      </c>
      <c r="J57" s="18">
        <v>2489026</v>
      </c>
      <c r="K57" s="22">
        <f t="shared" si="2"/>
        <v>5.6772932061848864E-2</v>
      </c>
      <c r="L57" s="18">
        <f t="shared" si="3"/>
        <v>41352747</v>
      </c>
      <c r="M57" s="38" t="s">
        <v>70</v>
      </c>
    </row>
    <row r="58" spans="2:13" ht="88.5" customHeight="1" thickBot="1" x14ac:dyDescent="0.3">
      <c r="B58" s="17" t="s">
        <v>90</v>
      </c>
      <c r="C58" s="36">
        <v>57746950</v>
      </c>
      <c r="D58" s="37">
        <v>57664588</v>
      </c>
      <c r="E58" s="19">
        <f t="shared" si="7"/>
        <v>82362</v>
      </c>
      <c r="F58" s="20">
        <f t="shared" si="1"/>
        <v>0.99857374285568323</v>
      </c>
      <c r="G58" s="37">
        <v>30760616</v>
      </c>
      <c r="H58" s="21">
        <f t="shared" si="8"/>
        <v>0.5326794921636554</v>
      </c>
      <c r="I58" s="18">
        <f t="shared" si="9"/>
        <v>26986334</v>
      </c>
      <c r="J58" s="18">
        <v>30760616</v>
      </c>
      <c r="K58" s="22">
        <f t="shared" si="2"/>
        <v>0.5326794921636554</v>
      </c>
      <c r="L58" s="18">
        <f t="shared" si="3"/>
        <v>26986334</v>
      </c>
      <c r="M58" s="34" t="s">
        <v>91</v>
      </c>
    </row>
    <row r="59" spans="2:13" ht="63.5" customHeight="1" thickBot="1" x14ac:dyDescent="0.3">
      <c r="B59" s="17" t="s">
        <v>92</v>
      </c>
      <c r="C59" s="36">
        <v>9700000</v>
      </c>
      <c r="D59" s="37">
        <v>1100000</v>
      </c>
      <c r="E59" s="19">
        <f t="shared" si="7"/>
        <v>8600000</v>
      </c>
      <c r="F59" s="20">
        <f t="shared" si="1"/>
        <v>0.1134020618556701</v>
      </c>
      <c r="G59" s="37">
        <v>1100000</v>
      </c>
      <c r="H59" s="21">
        <f t="shared" si="8"/>
        <v>0.1134020618556701</v>
      </c>
      <c r="I59" s="18">
        <f t="shared" si="9"/>
        <v>8600000</v>
      </c>
      <c r="J59" s="18">
        <v>1100000</v>
      </c>
      <c r="K59" s="22">
        <f t="shared" si="2"/>
        <v>0.1134020618556701</v>
      </c>
      <c r="L59" s="18">
        <f t="shared" si="3"/>
        <v>8600000</v>
      </c>
      <c r="M59" s="38" t="s">
        <v>93</v>
      </c>
    </row>
    <row r="60" spans="2:13" ht="150" customHeight="1" thickBot="1" x14ac:dyDescent="0.3">
      <c r="B60" s="17" t="s">
        <v>94</v>
      </c>
      <c r="C60" s="36">
        <v>188344000</v>
      </c>
      <c r="D60" s="37">
        <v>63832503</v>
      </c>
      <c r="E60" s="19">
        <f t="shared" si="7"/>
        <v>124511497</v>
      </c>
      <c r="F60" s="20">
        <f t="shared" si="1"/>
        <v>0.33891444909314872</v>
      </c>
      <c r="G60" s="37">
        <v>55824539</v>
      </c>
      <c r="H60" s="21">
        <f t="shared" si="8"/>
        <v>0.29639669434651489</v>
      </c>
      <c r="I60" s="18">
        <f t="shared" si="9"/>
        <v>132519461</v>
      </c>
      <c r="J60" s="18">
        <v>49862584</v>
      </c>
      <c r="K60" s="22">
        <f t="shared" si="2"/>
        <v>0.26474208894363505</v>
      </c>
      <c r="L60" s="18">
        <f t="shared" si="3"/>
        <v>138481416</v>
      </c>
      <c r="M60" s="38" t="s">
        <v>95</v>
      </c>
    </row>
    <row r="61" spans="2:13" ht="39" customHeight="1" thickBot="1" x14ac:dyDescent="0.3">
      <c r="B61" s="24" t="s">
        <v>96</v>
      </c>
      <c r="C61" s="25">
        <f>+C62+C63+C65+C64</f>
        <v>1957365000</v>
      </c>
      <c r="D61" s="25">
        <f>+D62+D63+D65+D64</f>
        <v>62708000</v>
      </c>
      <c r="E61" s="25">
        <f>+E62+E63+E65+E64</f>
        <v>1894657000</v>
      </c>
      <c r="F61" s="27">
        <f>+D61/C61</f>
        <v>3.2036947631126543E-2</v>
      </c>
      <c r="G61" s="26">
        <f>+G62+G63+G65+G64</f>
        <v>12133399</v>
      </c>
      <c r="H61" s="27">
        <f t="shared" si="8"/>
        <v>6.198843342963627E-3</v>
      </c>
      <c r="I61" s="25">
        <f t="shared" si="9"/>
        <v>1945231601</v>
      </c>
      <c r="J61" s="25">
        <f>+J62+J63+J65+J64</f>
        <v>12133399</v>
      </c>
      <c r="K61" s="28">
        <f t="shared" si="2"/>
        <v>6.198843342963627E-3</v>
      </c>
      <c r="L61" s="25">
        <f t="shared" si="3"/>
        <v>1945231601</v>
      </c>
      <c r="M61" s="27"/>
    </row>
    <row r="62" spans="2:13" ht="58.5" customHeight="1" thickBot="1" x14ac:dyDescent="0.3">
      <c r="B62" s="17" t="s">
        <v>97</v>
      </c>
      <c r="C62" s="36">
        <v>32835233</v>
      </c>
      <c r="D62" s="37">
        <v>32835233</v>
      </c>
      <c r="E62" s="19">
        <f t="shared" si="7"/>
        <v>0</v>
      </c>
      <c r="F62" s="20">
        <f>+D62/C62</f>
        <v>1</v>
      </c>
      <c r="G62" s="19">
        <v>6823080</v>
      </c>
      <c r="H62" s="21">
        <f t="shared" si="8"/>
        <v>0.20779752042569638</v>
      </c>
      <c r="I62" s="18">
        <f t="shared" si="9"/>
        <v>26012153</v>
      </c>
      <c r="J62" s="18">
        <v>6823080</v>
      </c>
      <c r="K62" s="22">
        <f t="shared" si="2"/>
        <v>0.20779752042569638</v>
      </c>
      <c r="L62" s="18">
        <f t="shared" si="3"/>
        <v>26012153</v>
      </c>
      <c r="M62" s="69" t="s">
        <v>98</v>
      </c>
    </row>
    <row r="63" spans="2:13" ht="81.75" customHeight="1" thickBot="1" x14ac:dyDescent="0.3">
      <c r="B63" s="17" t="s">
        <v>99</v>
      </c>
      <c r="C63" s="36">
        <v>25712767</v>
      </c>
      <c r="D63" s="37">
        <v>25712767</v>
      </c>
      <c r="E63" s="19">
        <f t="shared" si="7"/>
        <v>0</v>
      </c>
      <c r="F63" s="20">
        <f t="shared" ref="F63:F65" si="10">+D63/C63</f>
        <v>1</v>
      </c>
      <c r="G63" s="19">
        <v>1150319</v>
      </c>
      <c r="H63" s="21">
        <f t="shared" si="8"/>
        <v>4.4737270010652683E-2</v>
      </c>
      <c r="I63" s="18">
        <f t="shared" si="9"/>
        <v>24562448</v>
      </c>
      <c r="J63" s="18">
        <v>1150319</v>
      </c>
      <c r="K63" s="22">
        <f t="shared" si="2"/>
        <v>4.4737270010652683E-2</v>
      </c>
      <c r="L63" s="18">
        <f t="shared" si="3"/>
        <v>24562448</v>
      </c>
      <c r="M63" s="70"/>
    </row>
    <row r="64" spans="2:13" ht="65" customHeight="1" thickBot="1" x14ac:dyDescent="0.3">
      <c r="B64" s="17" t="s">
        <v>100</v>
      </c>
      <c r="C64" s="36">
        <v>40029271</v>
      </c>
      <c r="D64" s="37">
        <v>4160000</v>
      </c>
      <c r="E64" s="19">
        <f t="shared" si="7"/>
        <v>35869271</v>
      </c>
      <c r="F64" s="35">
        <f t="shared" si="10"/>
        <v>0.10392395105071986</v>
      </c>
      <c r="G64" s="19">
        <v>4160000</v>
      </c>
      <c r="H64" s="33">
        <f t="shared" si="8"/>
        <v>0.10392395105071986</v>
      </c>
      <c r="I64" s="18">
        <f t="shared" si="9"/>
        <v>35869271</v>
      </c>
      <c r="J64" s="18">
        <v>4160000</v>
      </c>
      <c r="K64" s="22">
        <f t="shared" si="2"/>
        <v>0.10392395105071986</v>
      </c>
      <c r="L64" s="18">
        <f t="shared" si="3"/>
        <v>35869271</v>
      </c>
      <c r="M64" s="38" t="s">
        <v>101</v>
      </c>
    </row>
    <row r="65" spans="2:14" ht="71" customHeight="1" thickBot="1" x14ac:dyDescent="0.3">
      <c r="B65" s="23" t="s">
        <v>102</v>
      </c>
      <c r="C65" s="39">
        <v>1858787729</v>
      </c>
      <c r="D65" s="40"/>
      <c r="E65" s="14">
        <f t="shared" si="7"/>
        <v>1858787729</v>
      </c>
      <c r="F65" s="41">
        <f t="shared" si="10"/>
        <v>0</v>
      </c>
      <c r="G65" s="14">
        <v>0</v>
      </c>
      <c r="H65" s="42">
        <f t="shared" si="8"/>
        <v>0</v>
      </c>
      <c r="I65" s="12">
        <f t="shared" si="9"/>
        <v>1858787729</v>
      </c>
      <c r="J65" s="12">
        <v>0</v>
      </c>
      <c r="K65" s="16">
        <f t="shared" si="2"/>
        <v>0</v>
      </c>
      <c r="L65" s="12">
        <f t="shared" si="3"/>
        <v>1858787729</v>
      </c>
      <c r="M65" s="15" t="s">
        <v>43</v>
      </c>
    </row>
    <row r="66" spans="2:14" ht="46.5" customHeight="1" thickBot="1" x14ac:dyDescent="0.3">
      <c r="B66" s="24" t="s">
        <v>103</v>
      </c>
      <c r="C66" s="25">
        <f>+C67+C68</f>
        <v>85000000</v>
      </c>
      <c r="D66" s="25">
        <f>+D67+D68</f>
        <v>65128644</v>
      </c>
      <c r="E66" s="25">
        <f>+C66-D66</f>
        <v>19871356</v>
      </c>
      <c r="F66" s="27">
        <f>+D66/C66</f>
        <v>0.76621934117647061</v>
      </c>
      <c r="G66" s="25">
        <f>+G67+G68</f>
        <v>65128644</v>
      </c>
      <c r="H66" s="27">
        <f t="shared" si="8"/>
        <v>0.76621934117647061</v>
      </c>
      <c r="I66" s="25">
        <f t="shared" si="9"/>
        <v>19871356</v>
      </c>
      <c r="J66" s="25">
        <f>+J67+J68</f>
        <v>65128644</v>
      </c>
      <c r="K66" s="28">
        <f t="shared" si="2"/>
        <v>0.76621934117647061</v>
      </c>
      <c r="L66" s="25">
        <f t="shared" si="3"/>
        <v>19871356</v>
      </c>
      <c r="M66" s="27"/>
    </row>
    <row r="67" spans="2:14" ht="61" customHeight="1" thickBot="1" x14ac:dyDescent="0.3">
      <c r="B67" s="17" t="s">
        <v>104</v>
      </c>
      <c r="C67" s="36">
        <v>83000000</v>
      </c>
      <c r="D67" s="37">
        <v>64820644</v>
      </c>
      <c r="E67" s="18">
        <f>+C67-D67</f>
        <v>18179356</v>
      </c>
      <c r="F67" s="20">
        <f>+D67/C67</f>
        <v>0.78097161445783136</v>
      </c>
      <c r="G67" s="37">
        <v>64820644</v>
      </c>
      <c r="H67" s="21">
        <f t="shared" si="8"/>
        <v>0.78097161445783136</v>
      </c>
      <c r="I67" s="18">
        <v>64820644</v>
      </c>
      <c r="J67" s="18">
        <v>64820644</v>
      </c>
      <c r="K67" s="22">
        <f t="shared" si="2"/>
        <v>0.78097161445783136</v>
      </c>
      <c r="L67" s="18">
        <f t="shared" si="3"/>
        <v>18179356</v>
      </c>
      <c r="M67" s="38" t="s">
        <v>105</v>
      </c>
    </row>
    <row r="68" spans="2:14" ht="57.75" customHeight="1" thickBot="1" x14ac:dyDescent="0.3">
      <c r="B68" s="17" t="s">
        <v>106</v>
      </c>
      <c r="C68" s="36">
        <v>2000000</v>
      </c>
      <c r="D68" s="37">
        <v>308000</v>
      </c>
      <c r="E68" s="18">
        <f t="shared" ref="E68" si="11">+C68-D68</f>
        <v>1692000</v>
      </c>
      <c r="F68" s="20">
        <f t="shared" ref="F68" si="12">+D68/C68</f>
        <v>0.154</v>
      </c>
      <c r="G68" s="37">
        <v>308000</v>
      </c>
      <c r="H68" s="21">
        <f t="shared" si="8"/>
        <v>0.154</v>
      </c>
      <c r="I68" s="18">
        <v>308000</v>
      </c>
      <c r="J68" s="18">
        <v>308000</v>
      </c>
      <c r="K68" s="22">
        <f t="shared" si="2"/>
        <v>0.154</v>
      </c>
      <c r="L68" s="18">
        <f t="shared" si="3"/>
        <v>1692000</v>
      </c>
      <c r="M68" s="38" t="s">
        <v>107</v>
      </c>
    </row>
    <row r="69" spans="2:14" ht="45" customHeight="1" thickBot="1" x14ac:dyDescent="0.3">
      <c r="B69" s="24" t="s">
        <v>108</v>
      </c>
      <c r="C69" s="25">
        <f>+C66+C61+C34+C7</f>
        <v>18469169000</v>
      </c>
      <c r="D69" s="26">
        <f>+D66+D61+D34+D7</f>
        <v>14486805977.41</v>
      </c>
      <c r="E69" s="26">
        <f>+C69-D69</f>
        <v>3982363022.5900002</v>
      </c>
      <c r="F69" s="27">
        <f>D69/C69</f>
        <v>0.78437779076091618</v>
      </c>
      <c r="G69" s="26">
        <f>+G66+G61+G34+G7</f>
        <v>8286327103.4899998</v>
      </c>
      <c r="H69" s="43">
        <f>G69/C69</f>
        <v>0.44865727870539274</v>
      </c>
      <c r="I69" s="26">
        <f>+C69-G69</f>
        <v>10182841896.51</v>
      </c>
      <c r="J69" s="26">
        <f>+J66+J61+J34+J7</f>
        <v>8269399032.1199999</v>
      </c>
      <c r="K69" s="28">
        <f t="shared" si="2"/>
        <v>0.44774072033885226</v>
      </c>
      <c r="L69" s="26">
        <f t="shared" si="3"/>
        <v>10199769967.880001</v>
      </c>
      <c r="M69" s="44"/>
    </row>
    <row r="70" spans="2:14" s="46" customFormat="1" ht="18" thickBot="1" x14ac:dyDescent="0.3">
      <c r="B70" s="53" t="s">
        <v>109</v>
      </c>
      <c r="C70" s="54"/>
      <c r="D70" s="54"/>
      <c r="E70" s="54"/>
      <c r="F70" s="54"/>
      <c r="G70" s="54"/>
      <c r="H70" s="54"/>
      <c r="I70" s="54"/>
      <c r="J70" s="54"/>
      <c r="K70" s="54"/>
      <c r="L70" s="54"/>
      <c r="M70" s="55"/>
      <c r="N70" s="45"/>
    </row>
    <row r="71" spans="2:14" ht="142" customHeight="1" thickBot="1" x14ac:dyDescent="0.3">
      <c r="B71" s="24" t="s">
        <v>110</v>
      </c>
      <c r="C71" s="25">
        <f>SUM(C72:C75)</f>
        <v>10479898055</v>
      </c>
      <c r="D71" s="25">
        <f>SUM(D72:D75)</f>
        <v>8046022909.96</v>
      </c>
      <c r="E71" s="25">
        <f>+C71-D71</f>
        <v>2433875145.04</v>
      </c>
      <c r="F71" s="27">
        <f>+D71/C71</f>
        <v>0.76775774609002145</v>
      </c>
      <c r="G71" s="25">
        <f>SUM(G72:G75)</f>
        <v>3509806442.9499998</v>
      </c>
      <c r="H71" s="27">
        <f t="shared" ref="H71:H80" si="13">+G71/C71</f>
        <v>0.33490845278551706</v>
      </c>
      <c r="I71" s="25">
        <f t="shared" ref="I71:I80" si="14">+C71-G71</f>
        <v>6970091612.0500002</v>
      </c>
      <c r="J71" s="25">
        <f>SUM(J72:J75)</f>
        <v>3347721747.5500002</v>
      </c>
      <c r="K71" s="28">
        <f t="shared" ref="K71:K80" si="15">J71/C71</f>
        <v>0.3194422054471025</v>
      </c>
      <c r="L71" s="25">
        <f t="shared" ref="L71:L80" si="16">C71-J71</f>
        <v>7132176307.4499998</v>
      </c>
      <c r="M71" s="27"/>
    </row>
    <row r="72" spans="2:14" ht="268.5" customHeight="1" thickBot="1" x14ac:dyDescent="0.3">
      <c r="B72" s="17" t="s">
        <v>111</v>
      </c>
      <c r="C72" s="36">
        <v>3092009218</v>
      </c>
      <c r="D72" s="37">
        <v>2707583390</v>
      </c>
      <c r="E72" s="18">
        <f t="shared" ref="E72:E75" si="17">+C72-D72</f>
        <v>384425828</v>
      </c>
      <c r="F72" s="20">
        <f t="shared" ref="F72:F75" si="18">+D72/C72</f>
        <v>0.87567118954171241</v>
      </c>
      <c r="G72" s="37">
        <v>1477996738.5</v>
      </c>
      <c r="H72" s="21">
        <f t="shared" si="13"/>
        <v>0.47800528209809495</v>
      </c>
      <c r="I72" s="18">
        <f t="shared" si="14"/>
        <v>1614012479.5</v>
      </c>
      <c r="J72" s="18">
        <v>1445847674.5</v>
      </c>
      <c r="K72" s="22">
        <f t="shared" si="15"/>
        <v>0.46760781503595117</v>
      </c>
      <c r="L72" s="18">
        <f t="shared" si="16"/>
        <v>1646161543.5</v>
      </c>
      <c r="M72" s="38" t="s">
        <v>112</v>
      </c>
    </row>
    <row r="73" spans="2:14" ht="307" customHeight="1" thickBot="1" x14ac:dyDescent="0.3">
      <c r="B73" s="17" t="s">
        <v>113</v>
      </c>
      <c r="C73" s="36">
        <v>836160973</v>
      </c>
      <c r="D73" s="37">
        <v>595162885</v>
      </c>
      <c r="E73" s="18">
        <f t="shared" si="17"/>
        <v>240998088</v>
      </c>
      <c r="F73" s="20">
        <f t="shared" si="18"/>
        <v>0.71178027224190954</v>
      </c>
      <c r="G73" s="37">
        <v>251594778.40000001</v>
      </c>
      <c r="H73" s="21">
        <f t="shared" si="13"/>
        <v>0.30089275453423969</v>
      </c>
      <c r="I73" s="18">
        <f t="shared" si="14"/>
        <v>584566194.60000002</v>
      </c>
      <c r="J73" s="18">
        <v>143607277</v>
      </c>
      <c r="K73" s="22">
        <f t="shared" si="15"/>
        <v>0.17174596954072383</v>
      </c>
      <c r="L73" s="18">
        <f t="shared" si="16"/>
        <v>692553696</v>
      </c>
      <c r="M73" s="38" t="s">
        <v>114</v>
      </c>
    </row>
    <row r="74" spans="2:14" ht="332.5" customHeight="1" thickBot="1" x14ac:dyDescent="0.3">
      <c r="B74" s="17" t="s">
        <v>115</v>
      </c>
      <c r="C74" s="36">
        <v>4859632905</v>
      </c>
      <c r="D74" s="37">
        <v>3527296661</v>
      </c>
      <c r="E74" s="18">
        <f t="shared" si="17"/>
        <v>1332336244</v>
      </c>
      <c r="F74" s="20">
        <f t="shared" si="18"/>
        <v>0.72583603123001739</v>
      </c>
      <c r="G74" s="37">
        <v>1581747417.5599999</v>
      </c>
      <c r="H74" s="21">
        <f t="shared" si="13"/>
        <v>0.32548701691697018</v>
      </c>
      <c r="I74" s="18">
        <f t="shared" si="14"/>
        <v>3277885487.4400001</v>
      </c>
      <c r="J74" s="18">
        <v>1564472417.5599999</v>
      </c>
      <c r="K74" s="22">
        <f t="shared" si="15"/>
        <v>0.32193222166026964</v>
      </c>
      <c r="L74" s="18">
        <f t="shared" si="16"/>
        <v>3295160487.4400001</v>
      </c>
      <c r="M74" s="38" t="s">
        <v>116</v>
      </c>
    </row>
    <row r="75" spans="2:14" ht="334" customHeight="1" thickBot="1" x14ac:dyDescent="0.3">
      <c r="B75" s="17" t="s">
        <v>117</v>
      </c>
      <c r="C75" s="36">
        <v>1692094959</v>
      </c>
      <c r="D75" s="37">
        <v>1215979973.96</v>
      </c>
      <c r="E75" s="18">
        <f t="shared" si="17"/>
        <v>476114985.03999996</v>
      </c>
      <c r="F75" s="20">
        <f t="shared" si="18"/>
        <v>0.71862395635208554</v>
      </c>
      <c r="G75" s="37">
        <v>198467508.49000001</v>
      </c>
      <c r="H75" s="21">
        <f t="shared" si="13"/>
        <v>0.11729099920449559</v>
      </c>
      <c r="I75" s="18">
        <f t="shared" si="14"/>
        <v>1493627450.51</v>
      </c>
      <c r="J75" s="18">
        <v>193794378.49000001</v>
      </c>
      <c r="K75" s="22">
        <f t="shared" si="15"/>
        <v>0.11452925703680913</v>
      </c>
      <c r="L75" s="18">
        <f t="shared" si="16"/>
        <v>1498300580.51</v>
      </c>
      <c r="M75" s="38" t="s">
        <v>118</v>
      </c>
    </row>
    <row r="76" spans="2:14" ht="80" customHeight="1" thickBot="1" x14ac:dyDescent="0.3">
      <c r="B76" s="24" t="s">
        <v>119</v>
      </c>
      <c r="C76" s="25">
        <f>SUM(C77:C79)</f>
        <v>9272231216</v>
      </c>
      <c r="D76" s="25">
        <f>SUM(D77:D79)</f>
        <v>5783365154.6599998</v>
      </c>
      <c r="E76" s="25">
        <f>+C76-D76</f>
        <v>3488866061.3400002</v>
      </c>
      <c r="F76" s="27">
        <f>+D76/C76</f>
        <v>0.62372960940408018</v>
      </c>
      <c r="G76" s="25">
        <f>SUM(G77:G79)</f>
        <v>2230886440.96</v>
      </c>
      <c r="H76" s="27">
        <f t="shared" si="13"/>
        <v>0.24059866379414929</v>
      </c>
      <c r="I76" s="25">
        <f t="shared" si="14"/>
        <v>7041344775.04</v>
      </c>
      <c r="J76" s="25">
        <f>SUM(J77:J79)</f>
        <v>2123229803.96</v>
      </c>
      <c r="K76" s="28">
        <f t="shared" si="15"/>
        <v>0.22898801318674969</v>
      </c>
      <c r="L76" s="25">
        <f t="shared" si="16"/>
        <v>7149001412.04</v>
      </c>
      <c r="M76" s="27"/>
    </row>
    <row r="77" spans="2:14" ht="318.5" customHeight="1" thickBot="1" x14ac:dyDescent="0.3">
      <c r="B77" s="17" t="s">
        <v>120</v>
      </c>
      <c r="C77" s="36">
        <v>4519121719</v>
      </c>
      <c r="D77" s="37">
        <v>1160009811.6600001</v>
      </c>
      <c r="E77" s="18">
        <f t="shared" ref="E77:E79" si="19">+C77-D77</f>
        <v>3359111907.3400002</v>
      </c>
      <c r="F77" s="20">
        <f t="shared" ref="F77:F79" si="20">+D77/C77</f>
        <v>0.25668921613306078</v>
      </c>
      <c r="G77" s="37">
        <v>245501133</v>
      </c>
      <c r="H77" s="21">
        <f t="shared" si="13"/>
        <v>5.4324965837460333E-2</v>
      </c>
      <c r="I77" s="18">
        <f t="shared" si="14"/>
        <v>4273620586</v>
      </c>
      <c r="J77" s="18">
        <v>227782377</v>
      </c>
      <c r="K77" s="22">
        <f t="shared" si="15"/>
        <v>5.0404125218031108E-2</v>
      </c>
      <c r="L77" s="18">
        <f t="shared" si="16"/>
        <v>4291339342</v>
      </c>
      <c r="M77" s="38" t="s">
        <v>121</v>
      </c>
    </row>
    <row r="78" spans="2:14" ht="342" customHeight="1" thickBot="1" x14ac:dyDescent="0.3">
      <c r="B78" s="17" t="s">
        <v>122</v>
      </c>
      <c r="C78" s="36">
        <v>1214287365</v>
      </c>
      <c r="D78" s="37">
        <v>1129651848</v>
      </c>
      <c r="E78" s="18">
        <f t="shared" si="19"/>
        <v>84635517</v>
      </c>
      <c r="F78" s="20">
        <f t="shared" si="20"/>
        <v>0.93030025722123855</v>
      </c>
      <c r="G78" s="37">
        <v>260674504</v>
      </c>
      <c r="H78" s="21">
        <f t="shared" si="13"/>
        <v>0.21467282911240701</v>
      </c>
      <c r="I78" s="18">
        <f t="shared" si="14"/>
        <v>953612861</v>
      </c>
      <c r="J78" s="18">
        <v>227264910</v>
      </c>
      <c r="K78" s="22">
        <f t="shared" si="15"/>
        <v>0.18715908322079922</v>
      </c>
      <c r="L78" s="18">
        <f t="shared" si="16"/>
        <v>987022455</v>
      </c>
      <c r="M78" s="38" t="s">
        <v>123</v>
      </c>
    </row>
    <row r="79" spans="2:14" ht="409.5" customHeight="1" thickBot="1" x14ac:dyDescent="0.3">
      <c r="B79" s="17" t="s">
        <v>124</v>
      </c>
      <c r="C79" s="36">
        <v>3538822132</v>
      </c>
      <c r="D79" s="37">
        <v>3493703495</v>
      </c>
      <c r="E79" s="18">
        <f t="shared" si="19"/>
        <v>45118637</v>
      </c>
      <c r="F79" s="20">
        <f t="shared" si="20"/>
        <v>0.98725038012167599</v>
      </c>
      <c r="G79" s="37">
        <v>1724710803.96</v>
      </c>
      <c r="H79" s="21">
        <f t="shared" si="13"/>
        <v>0.48736860447554137</v>
      </c>
      <c r="I79" s="18">
        <f t="shared" si="14"/>
        <v>1814111328.04</v>
      </c>
      <c r="J79" s="18">
        <v>1668182516.96</v>
      </c>
      <c r="K79" s="22">
        <f t="shared" si="15"/>
        <v>0.47139484685465394</v>
      </c>
      <c r="L79" s="18">
        <f t="shared" si="16"/>
        <v>1870639615.04</v>
      </c>
      <c r="M79" s="38" t="s">
        <v>125</v>
      </c>
    </row>
    <row r="80" spans="2:14" ht="45" customHeight="1" thickBot="1" x14ac:dyDescent="0.3">
      <c r="B80" s="24" t="s">
        <v>126</v>
      </c>
      <c r="C80" s="25">
        <f>C76+C71</f>
        <v>19752129271</v>
      </c>
      <c r="D80" s="25">
        <f>D76+D71</f>
        <v>13829388064.619999</v>
      </c>
      <c r="E80" s="26">
        <f>+C80-D80</f>
        <v>5922741206.3800011</v>
      </c>
      <c r="F80" s="27">
        <f>D80/C80</f>
        <v>0.70014669683861641</v>
      </c>
      <c r="G80" s="25">
        <f>G76+G71</f>
        <v>5740692883.9099998</v>
      </c>
      <c r="H80" s="43">
        <f t="shared" si="13"/>
        <v>0.29063666023786422</v>
      </c>
      <c r="I80" s="26">
        <f t="shared" si="14"/>
        <v>14011436387.09</v>
      </c>
      <c r="J80" s="25">
        <f>J76+J71</f>
        <v>5470951551.5100002</v>
      </c>
      <c r="K80" s="28">
        <f t="shared" si="15"/>
        <v>0.27698034355933615</v>
      </c>
      <c r="L80" s="26">
        <f t="shared" si="16"/>
        <v>14281177719.49</v>
      </c>
      <c r="M80" s="44"/>
    </row>
    <row r="81" spans="2:13" ht="18" thickBot="1" x14ac:dyDescent="0.3">
      <c r="B81" s="53" t="s">
        <v>127</v>
      </c>
      <c r="C81" s="54"/>
      <c r="D81" s="54"/>
      <c r="E81" s="54"/>
      <c r="F81" s="54"/>
      <c r="G81" s="54"/>
      <c r="H81" s="54"/>
      <c r="I81" s="54"/>
      <c r="J81" s="54"/>
      <c r="K81" s="54"/>
      <c r="L81" s="54"/>
      <c r="M81" s="55"/>
    </row>
    <row r="82" spans="2:13" ht="66" customHeight="1" thickBot="1" x14ac:dyDescent="0.3">
      <c r="B82" s="17" t="s">
        <v>128</v>
      </c>
      <c r="C82" s="36">
        <v>65970729</v>
      </c>
      <c r="D82" s="37">
        <v>0</v>
      </c>
      <c r="E82" s="18">
        <v>0</v>
      </c>
      <c r="F82" s="20">
        <v>0</v>
      </c>
      <c r="G82" s="37">
        <v>0</v>
      </c>
      <c r="H82" s="21">
        <v>0</v>
      </c>
      <c r="I82" s="18">
        <v>0</v>
      </c>
      <c r="J82" s="18">
        <v>0</v>
      </c>
      <c r="K82" s="22">
        <v>0</v>
      </c>
      <c r="L82" s="18">
        <v>0</v>
      </c>
      <c r="M82" s="38" t="s">
        <v>129</v>
      </c>
    </row>
    <row r="83" spans="2:13" ht="67" customHeight="1" thickBot="1" x14ac:dyDescent="0.3">
      <c r="B83" s="47" t="s">
        <v>130</v>
      </c>
      <c r="C83" s="48">
        <f>C82+C80+C69</f>
        <v>38287269000</v>
      </c>
      <c r="D83" s="48">
        <f>D82+D80+D69</f>
        <v>28316194042.029999</v>
      </c>
      <c r="E83" s="48">
        <f>+C83-D83</f>
        <v>9971074957.9700012</v>
      </c>
      <c r="F83" s="49">
        <f>D83/C83</f>
        <v>0.73957205049098695</v>
      </c>
      <c r="G83" s="48">
        <f>G82+G80+G69</f>
        <v>14027019987.4</v>
      </c>
      <c r="H83" s="49">
        <f t="shared" ref="H83" si="21">+G83/C83</f>
        <v>0.36636251040522111</v>
      </c>
      <c r="I83" s="48">
        <f t="shared" ref="I83" si="22">+C83-G83</f>
        <v>24260249012.599998</v>
      </c>
      <c r="J83" s="48">
        <f>J82+J80+J69</f>
        <v>13740350583.630001</v>
      </c>
      <c r="K83" s="50">
        <f t="shared" ref="K83" si="23">J83/C83</f>
        <v>0.35887518077170771</v>
      </c>
      <c r="L83" s="48">
        <f t="shared" ref="L83" si="24">C83-J83</f>
        <v>24546918416.369999</v>
      </c>
      <c r="M83" s="51"/>
    </row>
    <row r="84" spans="2:13" x14ac:dyDescent="0.25">
      <c r="B84" s="46" t="s">
        <v>131</v>
      </c>
    </row>
    <row r="85" spans="2:13" x14ac:dyDescent="0.25">
      <c r="B85" s="46" t="s">
        <v>134</v>
      </c>
    </row>
  </sheetData>
  <autoFilter ref="B6:N71" xr:uid="{5CC17C32-8077-4403-B275-93912E9C5163}"/>
  <mergeCells count="8">
    <mergeCell ref="B70:M70"/>
    <mergeCell ref="B81:M81"/>
    <mergeCell ref="B1:M1"/>
    <mergeCell ref="B2:M2"/>
    <mergeCell ref="B3:M3"/>
    <mergeCell ref="B5:M5"/>
    <mergeCell ref="M7:M32"/>
    <mergeCell ref="M62:M63"/>
  </mergeCells>
  <printOptions horizontalCentered="1"/>
  <pageMargins left="0.70866141732283472" right="0.70866141732283472" top="0.74803149606299213" bottom="0.35433070866141736" header="0.31496062992125984" footer="0.31496062992125984"/>
  <pageSetup scale="6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165815-CEB5-4A2D-9666-E5CB8769770A}">
  <sheetPr>
    <tabColor rgb="FFFFFF00"/>
  </sheetPr>
  <dimension ref="B1:N71"/>
  <sheetViews>
    <sheetView zoomScale="70" zoomScaleNormal="70" workbookViewId="0">
      <pane ySplit="6" topLeftCell="A61" activePane="bottomLeft" state="frozen"/>
      <selection activeCell="A6" sqref="A6"/>
      <selection pane="bottomLeft" activeCell="B5" sqref="B5:M5"/>
    </sheetView>
  </sheetViews>
  <sheetFormatPr baseColWidth="10" defaultColWidth="27" defaultRowHeight="13.5" x14ac:dyDescent="0.25"/>
  <cols>
    <col min="1" max="1" width="8.26953125" style="1" customWidth="1"/>
    <col min="2" max="2" width="35.81640625" style="1" customWidth="1"/>
    <col min="3" max="5" width="20.6328125" style="1" customWidth="1"/>
    <col min="6" max="6" width="15.6328125" style="1" customWidth="1"/>
    <col min="7" max="7" width="20.6328125" style="1" customWidth="1"/>
    <col min="8" max="8" width="15.6328125" style="1" customWidth="1"/>
    <col min="9" max="9" width="27" style="1" customWidth="1"/>
    <col min="10" max="10" width="20.6328125" style="1" customWidth="1"/>
    <col min="11" max="11" width="15.6328125" style="1" customWidth="1"/>
    <col min="12" max="12" width="20.6328125" style="1" customWidth="1"/>
    <col min="13" max="13" width="45.1796875" style="52" customWidth="1"/>
    <col min="14" max="14" width="46.1796875" style="1" customWidth="1"/>
    <col min="15" max="16384" width="27" style="1"/>
  </cols>
  <sheetData>
    <row r="1" spans="2:13" ht="17.5" x14ac:dyDescent="0.35">
      <c r="B1" s="56" t="s">
        <v>0</v>
      </c>
      <c r="C1" s="57"/>
      <c r="D1" s="57"/>
      <c r="E1" s="57"/>
      <c r="F1" s="57"/>
      <c r="G1" s="57"/>
      <c r="H1" s="57"/>
      <c r="I1" s="57"/>
      <c r="J1" s="57"/>
      <c r="K1" s="57"/>
      <c r="L1" s="57"/>
      <c r="M1" s="58"/>
    </row>
    <row r="2" spans="2:13" ht="17.5" x14ac:dyDescent="0.35">
      <c r="B2" s="59" t="s">
        <v>1</v>
      </c>
      <c r="C2" s="60"/>
      <c r="D2" s="60"/>
      <c r="E2" s="60"/>
      <c r="F2" s="60"/>
      <c r="G2" s="60"/>
      <c r="H2" s="60"/>
      <c r="I2" s="60"/>
      <c r="J2" s="60"/>
      <c r="K2" s="60"/>
      <c r="L2" s="60"/>
      <c r="M2" s="61"/>
    </row>
    <row r="3" spans="2:13" ht="18" thickBot="1" x14ac:dyDescent="0.4">
      <c r="B3" s="62" t="s">
        <v>133</v>
      </c>
      <c r="C3" s="63"/>
      <c r="D3" s="63"/>
      <c r="E3" s="63"/>
      <c r="F3" s="63"/>
      <c r="G3" s="63"/>
      <c r="H3" s="63"/>
      <c r="I3" s="63"/>
      <c r="J3" s="63"/>
      <c r="K3" s="63"/>
      <c r="L3" s="63"/>
      <c r="M3" s="64"/>
    </row>
    <row r="4" spans="2:13" ht="18" thickBot="1" x14ac:dyDescent="0.4">
      <c r="B4" s="2"/>
      <c r="C4" s="3"/>
      <c r="D4" s="3"/>
      <c r="E4" s="3"/>
      <c r="F4" s="3"/>
      <c r="G4" s="3"/>
      <c r="H4" s="3"/>
      <c r="I4" s="3"/>
      <c r="J4" s="3"/>
      <c r="K4" s="3"/>
      <c r="L4" s="3"/>
      <c r="M4" s="4"/>
    </row>
    <row r="5" spans="2:13" ht="18" thickBot="1" x14ac:dyDescent="0.3">
      <c r="B5" s="53" t="s">
        <v>2</v>
      </c>
      <c r="C5" s="54"/>
      <c r="D5" s="54"/>
      <c r="E5" s="54"/>
      <c r="F5" s="54"/>
      <c r="G5" s="54"/>
      <c r="H5" s="54"/>
      <c r="I5" s="54"/>
      <c r="J5" s="54"/>
      <c r="K5" s="54"/>
      <c r="L5" s="54"/>
      <c r="M5" s="55"/>
    </row>
    <row r="6" spans="2:13" ht="140.25" customHeight="1" thickBot="1" x14ac:dyDescent="0.3">
      <c r="B6" s="5" t="s">
        <v>3</v>
      </c>
      <c r="C6" s="5" t="s">
        <v>4</v>
      </c>
      <c r="D6" s="5" t="s">
        <v>5</v>
      </c>
      <c r="E6" s="5" t="s">
        <v>6</v>
      </c>
      <c r="F6" s="5" t="s">
        <v>7</v>
      </c>
      <c r="G6" s="5" t="s">
        <v>8</v>
      </c>
      <c r="H6" s="5" t="s">
        <v>9</v>
      </c>
      <c r="I6" s="5" t="s">
        <v>10</v>
      </c>
      <c r="J6" s="5" t="s">
        <v>11</v>
      </c>
      <c r="K6" s="5" t="s">
        <v>12</v>
      </c>
      <c r="L6" s="5" t="s">
        <v>13</v>
      </c>
      <c r="M6" s="5" t="s">
        <v>14</v>
      </c>
    </row>
    <row r="7" spans="2:13" ht="78.75" customHeight="1" thickBot="1" x14ac:dyDescent="0.3">
      <c r="B7" s="6" t="s">
        <v>15</v>
      </c>
      <c r="C7" s="7">
        <f>+C8+C18+C26+C33</f>
        <v>13131890000</v>
      </c>
      <c r="D7" s="8">
        <f>+D8+D18+D26+D33</f>
        <v>12103124000</v>
      </c>
      <c r="E7" s="7">
        <f>+C7-D7</f>
        <v>1028766000</v>
      </c>
      <c r="F7" s="9">
        <f>+D7/C7</f>
        <v>0.92165895389011021</v>
      </c>
      <c r="G7" s="8">
        <f>+G8+G18+G26+G33</f>
        <v>7210545980</v>
      </c>
      <c r="H7" s="9">
        <f>+G7/C7</f>
        <v>0.54908668744559996</v>
      </c>
      <c r="I7" s="7">
        <f t="shared" ref="I7:I37" si="0">+C7-G7</f>
        <v>5921344020</v>
      </c>
      <c r="J7" s="7">
        <f>+J8+J18+J26+J33</f>
        <v>7210545980</v>
      </c>
      <c r="K7" s="10">
        <f>J7/C7</f>
        <v>0.54908668744559996</v>
      </c>
      <c r="L7" s="7">
        <f>C7-J7</f>
        <v>5921344020</v>
      </c>
      <c r="M7" s="65" t="s">
        <v>16</v>
      </c>
    </row>
    <row r="8" spans="2:13" ht="26.15" customHeight="1" thickBot="1" x14ac:dyDescent="0.3">
      <c r="B8" s="11" t="s">
        <v>17</v>
      </c>
      <c r="C8" s="12">
        <f>SUM(C9:C17)</f>
        <v>8478746000</v>
      </c>
      <c r="D8" s="12">
        <f>SUM(D9:D17)</f>
        <v>8478746000</v>
      </c>
      <c r="E8" s="12">
        <f>SUM(E9:E17)</f>
        <v>0</v>
      </c>
      <c r="F8" s="13">
        <f t="shared" ref="F8:F60" si="1">+D8/C8</f>
        <v>1</v>
      </c>
      <c r="G8" s="14">
        <f>SUM(G9:G17)</f>
        <v>4814695207</v>
      </c>
      <c r="H8" s="15">
        <f>G8/C8</f>
        <v>0.56785463404611958</v>
      </c>
      <c r="I8" s="12">
        <f t="shared" si="0"/>
        <v>3664050793</v>
      </c>
      <c r="J8" s="12">
        <f>SUM(J9:J17)</f>
        <v>4814695207</v>
      </c>
      <c r="K8" s="16">
        <f t="shared" ref="K8:K69" si="2">J8/C8</f>
        <v>0.56785463404611958</v>
      </c>
      <c r="L8" s="12">
        <f t="shared" ref="L8:L69" si="3">C8-J8</f>
        <v>3664050793</v>
      </c>
      <c r="M8" s="66"/>
    </row>
    <row r="9" spans="2:13" ht="29.25" customHeight="1" thickBot="1" x14ac:dyDescent="0.3">
      <c r="B9" s="17" t="s">
        <v>18</v>
      </c>
      <c r="C9" s="18">
        <v>5689354016</v>
      </c>
      <c r="D9" s="19">
        <v>5689354016</v>
      </c>
      <c r="E9" s="18">
        <f>+C9-D9</f>
        <v>0</v>
      </c>
      <c r="F9" s="20">
        <f t="shared" si="1"/>
        <v>1</v>
      </c>
      <c r="G9" s="19">
        <v>3741223743</v>
      </c>
      <c r="H9" s="21">
        <f t="shared" ref="H9:H32" si="4">+G9/C9</f>
        <v>0.65758322165902638</v>
      </c>
      <c r="I9" s="18">
        <f t="shared" si="0"/>
        <v>1948130273</v>
      </c>
      <c r="J9" s="18">
        <v>3741223743</v>
      </c>
      <c r="K9" s="22">
        <f t="shared" si="2"/>
        <v>0.65758322165902638</v>
      </c>
      <c r="L9" s="18">
        <f t="shared" si="3"/>
        <v>1948130273</v>
      </c>
      <c r="M9" s="67"/>
    </row>
    <row r="10" spans="2:13" ht="33" customHeight="1" thickBot="1" x14ac:dyDescent="0.3">
      <c r="B10" s="17" t="s">
        <v>19</v>
      </c>
      <c r="C10" s="18">
        <v>888963652</v>
      </c>
      <c r="D10" s="19">
        <v>888963652</v>
      </c>
      <c r="E10" s="18">
        <f t="shared" ref="E10:E33" si="5">+C10-D10</f>
        <v>0</v>
      </c>
      <c r="F10" s="20">
        <f t="shared" si="1"/>
        <v>1</v>
      </c>
      <c r="G10" s="19">
        <v>448008030</v>
      </c>
      <c r="H10" s="21">
        <f t="shared" si="4"/>
        <v>0.50396664587136575</v>
      </c>
      <c r="I10" s="18">
        <f t="shared" si="0"/>
        <v>440955622</v>
      </c>
      <c r="J10" s="18">
        <v>448008030</v>
      </c>
      <c r="K10" s="22">
        <f t="shared" si="2"/>
        <v>0.50396664587136575</v>
      </c>
      <c r="L10" s="18">
        <f t="shared" si="3"/>
        <v>440955622</v>
      </c>
      <c r="M10" s="67"/>
    </row>
    <row r="11" spans="2:13" ht="39" customHeight="1" thickBot="1" x14ac:dyDescent="0.3">
      <c r="B11" s="17" t="s">
        <v>20</v>
      </c>
      <c r="C11" s="18">
        <v>5003100</v>
      </c>
      <c r="D11" s="19">
        <v>5003100</v>
      </c>
      <c r="E11" s="18">
        <f t="shared" si="5"/>
        <v>0</v>
      </c>
      <c r="F11" s="20">
        <f t="shared" si="1"/>
        <v>1</v>
      </c>
      <c r="G11" s="19">
        <v>2632188</v>
      </c>
      <c r="H11" s="21">
        <f t="shared" si="4"/>
        <v>0.5261114109252264</v>
      </c>
      <c r="I11" s="18">
        <f t="shared" si="0"/>
        <v>2370912</v>
      </c>
      <c r="J11" s="18">
        <v>2632188</v>
      </c>
      <c r="K11" s="22">
        <f t="shared" si="2"/>
        <v>0.5261114109252264</v>
      </c>
      <c r="L11" s="18">
        <f t="shared" si="3"/>
        <v>2370912</v>
      </c>
      <c r="M11" s="67"/>
    </row>
    <row r="12" spans="2:13" ht="25.5" customHeight="1" thickBot="1" x14ac:dyDescent="0.3">
      <c r="B12" s="17" t="s">
        <v>21</v>
      </c>
      <c r="C12" s="18">
        <v>8436360</v>
      </c>
      <c r="D12" s="19">
        <v>8436360</v>
      </c>
      <c r="E12" s="18">
        <f t="shared" si="5"/>
        <v>0</v>
      </c>
      <c r="F12" s="20">
        <f t="shared" si="1"/>
        <v>1</v>
      </c>
      <c r="G12" s="19">
        <v>3121455</v>
      </c>
      <c r="H12" s="21">
        <f t="shared" si="4"/>
        <v>0.37000021336216093</v>
      </c>
      <c r="I12" s="18">
        <f t="shared" si="0"/>
        <v>5314905</v>
      </c>
      <c r="J12" s="18">
        <v>3121455</v>
      </c>
      <c r="K12" s="22">
        <f t="shared" si="2"/>
        <v>0.37000021336216093</v>
      </c>
      <c r="L12" s="18">
        <f t="shared" si="3"/>
        <v>5314905</v>
      </c>
      <c r="M12" s="67"/>
    </row>
    <row r="13" spans="2:13" ht="48.75" customHeight="1" thickBot="1" x14ac:dyDescent="0.3">
      <c r="B13" s="17" t="s">
        <v>22</v>
      </c>
      <c r="C13" s="18">
        <v>360776356</v>
      </c>
      <c r="D13" s="19">
        <v>360776356</v>
      </c>
      <c r="E13" s="18">
        <f t="shared" si="5"/>
        <v>0</v>
      </c>
      <c r="F13" s="20">
        <f t="shared" si="1"/>
        <v>1</v>
      </c>
      <c r="G13" s="19">
        <v>291465608</v>
      </c>
      <c r="H13" s="21">
        <f t="shared" si="4"/>
        <v>0.80788445016613009</v>
      </c>
      <c r="I13" s="18">
        <f t="shared" si="0"/>
        <v>69310748</v>
      </c>
      <c r="J13" s="18">
        <v>291465608</v>
      </c>
      <c r="K13" s="22">
        <f t="shared" si="2"/>
        <v>0.80788445016613009</v>
      </c>
      <c r="L13" s="18">
        <f t="shared" si="3"/>
        <v>69310748</v>
      </c>
      <c r="M13" s="67"/>
    </row>
    <row r="14" spans="2:13" ht="67.5" customHeight="1" thickBot="1" x14ac:dyDescent="0.3">
      <c r="B14" s="17" t="s">
        <v>23</v>
      </c>
      <c r="C14" s="18">
        <v>259160653</v>
      </c>
      <c r="D14" s="19">
        <v>259160653</v>
      </c>
      <c r="E14" s="18">
        <f t="shared" si="5"/>
        <v>0</v>
      </c>
      <c r="F14" s="20">
        <f t="shared" si="1"/>
        <v>1</v>
      </c>
      <c r="G14" s="19">
        <v>161896194</v>
      </c>
      <c r="H14" s="21">
        <f t="shared" si="4"/>
        <v>0.62469434355067777</v>
      </c>
      <c r="I14" s="18">
        <f t="shared" si="0"/>
        <v>97264459</v>
      </c>
      <c r="J14" s="18">
        <v>161896194</v>
      </c>
      <c r="K14" s="22">
        <f t="shared" si="2"/>
        <v>0.62469434355067777</v>
      </c>
      <c r="L14" s="18">
        <f t="shared" si="3"/>
        <v>97264459</v>
      </c>
      <c r="M14" s="67"/>
    </row>
    <row r="15" spans="2:13" ht="63.5" customHeight="1" thickBot="1" x14ac:dyDescent="0.3">
      <c r="B15" s="17" t="s">
        <v>24</v>
      </c>
      <c r="C15" s="18">
        <v>51027612</v>
      </c>
      <c r="D15" s="19">
        <v>51027612</v>
      </c>
      <c r="E15" s="18">
        <f t="shared" si="5"/>
        <v>0</v>
      </c>
      <c r="F15" s="20">
        <f t="shared" si="1"/>
        <v>1</v>
      </c>
      <c r="G15" s="19">
        <v>4956523</v>
      </c>
      <c r="H15" s="21">
        <f t="shared" si="4"/>
        <v>9.7134135926251072E-2</v>
      </c>
      <c r="I15" s="18">
        <f t="shared" si="0"/>
        <v>46071089</v>
      </c>
      <c r="J15" s="18">
        <v>4956523</v>
      </c>
      <c r="K15" s="22">
        <f t="shared" si="2"/>
        <v>9.7134135926251072E-2</v>
      </c>
      <c r="L15" s="18">
        <f t="shared" si="3"/>
        <v>46071089</v>
      </c>
      <c r="M15" s="67"/>
    </row>
    <row r="16" spans="2:13" ht="48.75" customHeight="1" thickBot="1" x14ac:dyDescent="0.3">
      <c r="B16" s="17" t="s">
        <v>25</v>
      </c>
      <c r="C16" s="18">
        <v>776316583</v>
      </c>
      <c r="D16" s="19">
        <v>776316583</v>
      </c>
      <c r="E16" s="18">
        <f t="shared" si="5"/>
        <v>0</v>
      </c>
      <c r="F16" s="20">
        <f t="shared" si="1"/>
        <v>1</v>
      </c>
      <c r="G16" s="19">
        <v>186743</v>
      </c>
      <c r="H16" s="21">
        <f t="shared" si="4"/>
        <v>2.4055005920181407E-4</v>
      </c>
      <c r="I16" s="18">
        <f t="shared" si="0"/>
        <v>776129840</v>
      </c>
      <c r="J16" s="18">
        <v>186743</v>
      </c>
      <c r="K16" s="22">
        <f t="shared" si="2"/>
        <v>2.4055005920181407E-4</v>
      </c>
      <c r="L16" s="18">
        <f t="shared" si="3"/>
        <v>776129840</v>
      </c>
      <c r="M16" s="67"/>
    </row>
    <row r="17" spans="2:13" ht="55.5" customHeight="1" thickBot="1" x14ac:dyDescent="0.3">
      <c r="B17" s="17" t="s">
        <v>26</v>
      </c>
      <c r="C17" s="18">
        <v>439707668</v>
      </c>
      <c r="D17" s="19">
        <v>439707668</v>
      </c>
      <c r="E17" s="18">
        <f t="shared" si="5"/>
        <v>0</v>
      </c>
      <c r="F17" s="20">
        <f t="shared" si="1"/>
        <v>1</v>
      </c>
      <c r="G17" s="19">
        <v>161204723</v>
      </c>
      <c r="H17" s="21">
        <f t="shared" si="4"/>
        <v>0.36661794808636361</v>
      </c>
      <c r="I17" s="18">
        <f t="shared" si="0"/>
        <v>278502945</v>
      </c>
      <c r="J17" s="18">
        <v>161204723</v>
      </c>
      <c r="K17" s="22">
        <f t="shared" si="2"/>
        <v>0.36661794808636361</v>
      </c>
      <c r="L17" s="18">
        <f t="shared" si="3"/>
        <v>278502945</v>
      </c>
      <c r="M17" s="67"/>
    </row>
    <row r="18" spans="2:13" ht="55.5" customHeight="1" thickBot="1" x14ac:dyDescent="0.3">
      <c r="B18" s="23" t="s">
        <v>27</v>
      </c>
      <c r="C18" s="12">
        <f>SUM(C19:C25)</f>
        <v>2925330000</v>
      </c>
      <c r="D18" s="14">
        <f>SUM(D19:D25)</f>
        <v>2925330000</v>
      </c>
      <c r="E18" s="12">
        <f>+C18-D18</f>
        <v>0</v>
      </c>
      <c r="F18" s="13">
        <f>+D18/C18</f>
        <v>1</v>
      </c>
      <c r="G18" s="14">
        <f>SUM(G19:G25)</f>
        <v>1824299369</v>
      </c>
      <c r="H18" s="15">
        <f t="shared" si="4"/>
        <v>0.62362173464190362</v>
      </c>
      <c r="I18" s="12">
        <f t="shared" si="0"/>
        <v>1101030631</v>
      </c>
      <c r="J18" s="12">
        <f>SUM(J19:J25)</f>
        <v>1824299369</v>
      </c>
      <c r="K18" s="16">
        <f t="shared" si="2"/>
        <v>0.62362173464190362</v>
      </c>
      <c r="L18" s="12">
        <f t="shared" si="3"/>
        <v>1101030631</v>
      </c>
      <c r="M18" s="67"/>
    </row>
    <row r="19" spans="2:13" ht="57.75" customHeight="1" thickBot="1" x14ac:dyDescent="0.3">
      <c r="B19" s="17" t="s">
        <v>28</v>
      </c>
      <c r="C19" s="18">
        <v>809574648</v>
      </c>
      <c r="D19" s="19">
        <v>809574648</v>
      </c>
      <c r="E19" s="18">
        <f t="shared" si="5"/>
        <v>0</v>
      </c>
      <c r="F19" s="20">
        <f t="shared" si="1"/>
        <v>1</v>
      </c>
      <c r="G19" s="19">
        <v>544519800</v>
      </c>
      <c r="H19" s="21">
        <f t="shared" si="4"/>
        <v>0.67259986629423207</v>
      </c>
      <c r="I19" s="18">
        <f t="shared" si="0"/>
        <v>265054848</v>
      </c>
      <c r="J19" s="18">
        <v>544519800</v>
      </c>
      <c r="K19" s="22">
        <f t="shared" si="2"/>
        <v>0.67259986629423207</v>
      </c>
      <c r="L19" s="18">
        <f t="shared" si="3"/>
        <v>265054848</v>
      </c>
      <c r="M19" s="67"/>
    </row>
    <row r="20" spans="2:13" ht="51" customHeight="1" thickBot="1" x14ac:dyDescent="0.3">
      <c r="B20" s="17" t="s">
        <v>29</v>
      </c>
      <c r="C20" s="18">
        <v>573448034</v>
      </c>
      <c r="D20" s="19">
        <v>573448034</v>
      </c>
      <c r="E20" s="18">
        <f t="shared" si="5"/>
        <v>0</v>
      </c>
      <c r="F20" s="20">
        <f t="shared" si="1"/>
        <v>1</v>
      </c>
      <c r="G20" s="19">
        <v>385281200</v>
      </c>
      <c r="H20" s="21">
        <f t="shared" si="4"/>
        <v>0.67186767964401117</v>
      </c>
      <c r="I20" s="18">
        <f t="shared" si="0"/>
        <v>188166834</v>
      </c>
      <c r="J20" s="18">
        <v>385281200</v>
      </c>
      <c r="K20" s="22">
        <f t="shared" si="2"/>
        <v>0.67186767964401117</v>
      </c>
      <c r="L20" s="18">
        <f t="shared" si="3"/>
        <v>188166834</v>
      </c>
      <c r="M20" s="67"/>
    </row>
    <row r="21" spans="2:13" ht="26.15" customHeight="1" thickBot="1" x14ac:dyDescent="0.3">
      <c r="B21" s="17" t="s">
        <v>30</v>
      </c>
      <c r="C21" s="18">
        <v>816629838</v>
      </c>
      <c r="D21" s="19">
        <v>816629838</v>
      </c>
      <c r="E21" s="18">
        <f t="shared" si="5"/>
        <v>0</v>
      </c>
      <c r="F21" s="20">
        <f t="shared" si="1"/>
        <v>1</v>
      </c>
      <c r="G21" s="19">
        <v>401339669</v>
      </c>
      <c r="H21" s="21">
        <f t="shared" si="4"/>
        <v>0.49145849236040284</v>
      </c>
      <c r="I21" s="18">
        <f t="shared" si="0"/>
        <v>415290169</v>
      </c>
      <c r="J21" s="18">
        <v>401339669</v>
      </c>
      <c r="K21" s="22">
        <f t="shared" si="2"/>
        <v>0.49145849236040284</v>
      </c>
      <c r="L21" s="18">
        <f t="shared" si="3"/>
        <v>415290169</v>
      </c>
      <c r="M21" s="67"/>
    </row>
    <row r="22" spans="2:13" ht="55.5" customHeight="1" thickBot="1" x14ac:dyDescent="0.3">
      <c r="B22" s="17" t="s">
        <v>31</v>
      </c>
      <c r="C22" s="18">
        <v>284500148</v>
      </c>
      <c r="D22" s="19">
        <v>284500148</v>
      </c>
      <c r="E22" s="18">
        <f t="shared" si="5"/>
        <v>0</v>
      </c>
      <c r="F22" s="20">
        <f t="shared" si="1"/>
        <v>1</v>
      </c>
      <c r="G22" s="19">
        <v>201333100</v>
      </c>
      <c r="H22" s="21">
        <f t="shared" si="4"/>
        <v>0.70767309407515666</v>
      </c>
      <c r="I22" s="18">
        <f t="shared" si="0"/>
        <v>83167048</v>
      </c>
      <c r="J22" s="18">
        <v>201333100</v>
      </c>
      <c r="K22" s="22">
        <f t="shared" si="2"/>
        <v>0.70767309407515666</v>
      </c>
      <c r="L22" s="18">
        <f t="shared" si="3"/>
        <v>83167048</v>
      </c>
      <c r="M22" s="67"/>
    </row>
    <row r="23" spans="2:13" ht="57" customHeight="1" thickBot="1" x14ac:dyDescent="0.3">
      <c r="B23" s="17" t="s">
        <v>32</v>
      </c>
      <c r="C23" s="18">
        <v>85552885</v>
      </c>
      <c r="D23" s="19">
        <v>85552885</v>
      </c>
      <c r="E23" s="18">
        <f t="shared" si="5"/>
        <v>0</v>
      </c>
      <c r="F23" s="20">
        <f t="shared" si="1"/>
        <v>1</v>
      </c>
      <c r="G23" s="19">
        <v>40132800</v>
      </c>
      <c r="H23" s="21">
        <f t="shared" si="4"/>
        <v>0.46909931792481341</v>
      </c>
      <c r="I23" s="18">
        <f t="shared" si="0"/>
        <v>45420085</v>
      </c>
      <c r="J23" s="18">
        <v>40132800</v>
      </c>
      <c r="K23" s="22">
        <f t="shared" si="2"/>
        <v>0.46909931792481341</v>
      </c>
      <c r="L23" s="18">
        <f t="shared" si="3"/>
        <v>45420085</v>
      </c>
      <c r="M23" s="67"/>
    </row>
    <row r="24" spans="2:13" ht="26.15" customHeight="1" thickBot="1" x14ac:dyDescent="0.3">
      <c r="B24" s="17" t="s">
        <v>33</v>
      </c>
      <c r="C24" s="18">
        <v>213374547</v>
      </c>
      <c r="D24" s="19">
        <v>213374547</v>
      </c>
      <c r="E24" s="18">
        <f t="shared" si="5"/>
        <v>0</v>
      </c>
      <c r="F24" s="20">
        <f t="shared" si="1"/>
        <v>1</v>
      </c>
      <c r="G24" s="19">
        <v>151010600</v>
      </c>
      <c r="H24" s="21">
        <f t="shared" si="4"/>
        <v>0.70772546268135716</v>
      </c>
      <c r="I24" s="18">
        <f t="shared" si="0"/>
        <v>62363947</v>
      </c>
      <c r="J24" s="18">
        <v>151010600</v>
      </c>
      <c r="K24" s="22">
        <f t="shared" si="2"/>
        <v>0.70772546268135716</v>
      </c>
      <c r="L24" s="18">
        <f t="shared" si="3"/>
        <v>62363947</v>
      </c>
      <c r="M24" s="67"/>
    </row>
    <row r="25" spans="2:13" ht="26.15" customHeight="1" thickBot="1" x14ac:dyDescent="0.3">
      <c r="B25" s="17" t="s">
        <v>34</v>
      </c>
      <c r="C25" s="18">
        <v>142249900</v>
      </c>
      <c r="D25" s="19">
        <v>142249900</v>
      </c>
      <c r="E25" s="18">
        <f t="shared" si="5"/>
        <v>0</v>
      </c>
      <c r="F25" s="20">
        <f t="shared" si="1"/>
        <v>1</v>
      </c>
      <c r="G25" s="19">
        <v>100682200</v>
      </c>
      <c r="H25" s="21">
        <f t="shared" si="4"/>
        <v>0.7077839773525324</v>
      </c>
      <c r="I25" s="18">
        <f t="shared" si="0"/>
        <v>41567700</v>
      </c>
      <c r="J25" s="18">
        <v>100682200</v>
      </c>
      <c r="K25" s="22">
        <f t="shared" si="2"/>
        <v>0.7077839773525324</v>
      </c>
      <c r="L25" s="18">
        <f t="shared" si="3"/>
        <v>41567700</v>
      </c>
      <c r="M25" s="67"/>
    </row>
    <row r="26" spans="2:13" ht="52.5" customHeight="1" thickBot="1" x14ac:dyDescent="0.3">
      <c r="B26" s="23" t="s">
        <v>35</v>
      </c>
      <c r="C26" s="12">
        <f>SUM(C27:C32)</f>
        <v>699048000</v>
      </c>
      <c r="D26" s="14">
        <f>SUM(D27:D32)</f>
        <v>699048000</v>
      </c>
      <c r="E26" s="12">
        <f>+C26-D26</f>
        <v>0</v>
      </c>
      <c r="F26" s="13">
        <f>+D26/C26</f>
        <v>1</v>
      </c>
      <c r="G26" s="14">
        <f>SUM(G27:G32)</f>
        <v>571551404</v>
      </c>
      <c r="H26" s="15">
        <f t="shared" si="4"/>
        <v>0.8176139607008388</v>
      </c>
      <c r="I26" s="12">
        <f t="shared" si="0"/>
        <v>127496596</v>
      </c>
      <c r="J26" s="12">
        <f>SUM(J27:J32)</f>
        <v>571551404</v>
      </c>
      <c r="K26" s="16">
        <f t="shared" si="2"/>
        <v>0.8176139607008388</v>
      </c>
      <c r="L26" s="12">
        <f t="shared" si="3"/>
        <v>127496596</v>
      </c>
      <c r="M26" s="67"/>
    </row>
    <row r="27" spans="2:13" ht="37.5" customHeight="1" thickBot="1" x14ac:dyDescent="0.3">
      <c r="B27" s="17" t="s">
        <v>36</v>
      </c>
      <c r="C27" s="18">
        <v>236323325</v>
      </c>
      <c r="D27" s="19">
        <v>236323325</v>
      </c>
      <c r="E27" s="18">
        <f t="shared" si="5"/>
        <v>0</v>
      </c>
      <c r="F27" s="20">
        <f>+D27/C27</f>
        <v>1</v>
      </c>
      <c r="G27" s="19">
        <v>220920228</v>
      </c>
      <c r="H27" s="21">
        <f t="shared" si="4"/>
        <v>0.93482193516023016</v>
      </c>
      <c r="I27" s="18">
        <f t="shared" si="0"/>
        <v>15403097</v>
      </c>
      <c r="J27" s="18">
        <v>220920228</v>
      </c>
      <c r="K27" s="22">
        <f t="shared" si="2"/>
        <v>0.93482193516023016</v>
      </c>
      <c r="L27" s="18">
        <f t="shared" si="3"/>
        <v>15403097</v>
      </c>
      <c r="M27" s="67"/>
    </row>
    <row r="28" spans="2:13" ht="47.25" customHeight="1" thickBot="1" x14ac:dyDescent="0.3">
      <c r="B28" s="17" t="s">
        <v>37</v>
      </c>
      <c r="C28" s="18">
        <v>90175569</v>
      </c>
      <c r="D28" s="19">
        <v>90175569</v>
      </c>
      <c r="E28" s="18">
        <f t="shared" si="5"/>
        <v>0</v>
      </c>
      <c r="F28" s="20">
        <f t="shared" ref="F28:F32" si="6">+D28/C28</f>
        <v>1</v>
      </c>
      <c r="G28" s="19">
        <v>9174898</v>
      </c>
      <c r="H28" s="21">
        <f t="shared" si="4"/>
        <v>0.10174483068690146</v>
      </c>
      <c r="I28" s="18">
        <f t="shared" si="0"/>
        <v>81000671</v>
      </c>
      <c r="J28" s="18">
        <v>9174898</v>
      </c>
      <c r="K28" s="22">
        <f t="shared" si="2"/>
        <v>0.10174483068690146</v>
      </c>
      <c r="L28" s="18">
        <f t="shared" si="3"/>
        <v>81000671</v>
      </c>
      <c r="M28" s="67"/>
    </row>
    <row r="29" spans="2:13" ht="54.75" customHeight="1" thickBot="1" x14ac:dyDescent="0.3">
      <c r="B29" s="17" t="s">
        <v>38</v>
      </c>
      <c r="C29" s="18">
        <v>23439923</v>
      </c>
      <c r="D29" s="19">
        <v>23439923</v>
      </c>
      <c r="E29" s="18">
        <f t="shared" si="5"/>
        <v>0</v>
      </c>
      <c r="F29" s="20">
        <f t="shared" si="6"/>
        <v>1</v>
      </c>
      <c r="G29" s="19">
        <v>18762388</v>
      </c>
      <c r="H29" s="21">
        <f t="shared" si="4"/>
        <v>0.80044580351223849</v>
      </c>
      <c r="I29" s="18">
        <f t="shared" si="0"/>
        <v>4677535</v>
      </c>
      <c r="J29" s="18">
        <v>18762388</v>
      </c>
      <c r="K29" s="22">
        <f t="shared" si="2"/>
        <v>0.80044580351223849</v>
      </c>
      <c r="L29" s="18">
        <f t="shared" si="3"/>
        <v>4677535</v>
      </c>
      <c r="M29" s="67"/>
    </row>
    <row r="30" spans="2:13" ht="42.75" customHeight="1" thickBot="1" x14ac:dyDescent="0.3">
      <c r="B30" s="17" t="s">
        <v>39</v>
      </c>
      <c r="C30" s="18">
        <v>170159459</v>
      </c>
      <c r="D30" s="19">
        <v>170159459</v>
      </c>
      <c r="E30" s="18">
        <f t="shared" si="5"/>
        <v>0</v>
      </c>
      <c r="F30" s="20">
        <f t="shared" si="6"/>
        <v>1</v>
      </c>
      <c r="G30" s="19">
        <v>152156763</v>
      </c>
      <c r="H30" s="21">
        <f t="shared" si="4"/>
        <v>0.89420102704957471</v>
      </c>
      <c r="I30" s="18">
        <f t="shared" si="0"/>
        <v>18002696</v>
      </c>
      <c r="J30" s="18">
        <v>152156763</v>
      </c>
      <c r="K30" s="22">
        <f t="shared" si="2"/>
        <v>0.89420102704957471</v>
      </c>
      <c r="L30" s="18">
        <f t="shared" si="3"/>
        <v>18002696</v>
      </c>
      <c r="M30" s="67"/>
    </row>
    <row r="31" spans="2:13" ht="35.25" customHeight="1" thickBot="1" x14ac:dyDescent="0.3">
      <c r="B31" s="17" t="s">
        <v>40</v>
      </c>
      <c r="C31" s="18">
        <v>119636569</v>
      </c>
      <c r="D31" s="19">
        <v>119636569</v>
      </c>
      <c r="E31" s="18">
        <f t="shared" si="5"/>
        <v>0</v>
      </c>
      <c r="F31" s="20">
        <f t="shared" si="6"/>
        <v>1</v>
      </c>
      <c r="G31" s="19">
        <v>111223972</v>
      </c>
      <c r="H31" s="21">
        <f t="shared" si="4"/>
        <v>0.92968206067494297</v>
      </c>
      <c r="I31" s="18">
        <f t="shared" si="0"/>
        <v>8412597</v>
      </c>
      <c r="J31" s="18">
        <v>111223972</v>
      </c>
      <c r="K31" s="22">
        <f t="shared" si="2"/>
        <v>0.92968206067494297</v>
      </c>
      <c r="L31" s="18">
        <f t="shared" si="3"/>
        <v>8412597</v>
      </c>
      <c r="M31" s="67"/>
    </row>
    <row r="32" spans="2:13" ht="37.5" customHeight="1" thickBot="1" x14ac:dyDescent="0.3">
      <c r="B32" s="17" t="s">
        <v>41</v>
      </c>
      <c r="C32" s="18">
        <v>59313155</v>
      </c>
      <c r="D32" s="19">
        <v>59313155</v>
      </c>
      <c r="E32" s="18">
        <f t="shared" si="5"/>
        <v>0</v>
      </c>
      <c r="F32" s="20">
        <f t="shared" si="6"/>
        <v>1</v>
      </c>
      <c r="G32" s="19">
        <v>59313155</v>
      </c>
      <c r="H32" s="21">
        <f t="shared" si="4"/>
        <v>1</v>
      </c>
      <c r="I32" s="18">
        <f t="shared" si="0"/>
        <v>0</v>
      </c>
      <c r="J32" s="18">
        <v>59313155</v>
      </c>
      <c r="K32" s="22">
        <f t="shared" si="2"/>
        <v>1</v>
      </c>
      <c r="L32" s="18">
        <f t="shared" si="3"/>
        <v>0</v>
      </c>
      <c r="M32" s="68"/>
    </row>
    <row r="33" spans="2:14" ht="43.5" customHeight="1" thickBot="1" x14ac:dyDescent="0.3">
      <c r="B33" s="23" t="s">
        <v>42</v>
      </c>
      <c r="C33" s="12">
        <v>1028766000</v>
      </c>
      <c r="D33" s="14">
        <v>0</v>
      </c>
      <c r="E33" s="12">
        <f t="shared" si="5"/>
        <v>1028766000</v>
      </c>
      <c r="F33" s="13">
        <v>0</v>
      </c>
      <c r="G33" s="14">
        <v>0</v>
      </c>
      <c r="H33" s="15">
        <v>0</v>
      </c>
      <c r="I33" s="12">
        <f t="shared" si="0"/>
        <v>1028766000</v>
      </c>
      <c r="J33" s="12">
        <v>0</v>
      </c>
      <c r="K33" s="16">
        <f t="shared" si="2"/>
        <v>0</v>
      </c>
      <c r="L33" s="12">
        <f t="shared" si="3"/>
        <v>1028766000</v>
      </c>
      <c r="M33" s="15" t="s">
        <v>43</v>
      </c>
    </row>
    <row r="34" spans="2:14" ht="36" customHeight="1" thickBot="1" x14ac:dyDescent="0.3">
      <c r="B34" s="24" t="s">
        <v>44</v>
      </c>
      <c r="C34" s="25">
        <f>SUM(C35:C60)</f>
        <v>3294914000</v>
      </c>
      <c r="D34" s="26">
        <f>SUM(D35:D60)</f>
        <v>2255845333.4099998</v>
      </c>
      <c r="E34" s="25">
        <f>SUM(E35:E60)</f>
        <v>1039068666.59</v>
      </c>
      <c r="F34" s="27">
        <f t="shared" si="1"/>
        <v>0.68464467764864267</v>
      </c>
      <c r="G34" s="26">
        <f>SUM(G35:G60)</f>
        <v>998519080.48999989</v>
      </c>
      <c r="H34" s="27">
        <f>G34/C34</f>
        <v>0.30304860172071257</v>
      </c>
      <c r="I34" s="25">
        <f t="shared" si="0"/>
        <v>2296394919.5100002</v>
      </c>
      <c r="J34" s="25">
        <f>SUM(J35:J60)</f>
        <v>981591009.12</v>
      </c>
      <c r="K34" s="28">
        <f t="shared" si="2"/>
        <v>0.29791096493565539</v>
      </c>
      <c r="L34" s="25">
        <f t="shared" si="3"/>
        <v>2313322990.8800001</v>
      </c>
      <c r="M34" s="29"/>
      <c r="N34" s="30"/>
    </row>
    <row r="35" spans="2:14" ht="89.5" customHeight="1" thickBot="1" x14ac:dyDescent="0.3">
      <c r="B35" s="17" t="s">
        <v>45</v>
      </c>
      <c r="C35" s="31">
        <v>11563892</v>
      </c>
      <c r="D35" s="32">
        <v>6890568</v>
      </c>
      <c r="E35" s="19">
        <f t="shared" ref="E35:E65" si="7">+C35-D35</f>
        <v>4673324</v>
      </c>
      <c r="F35" s="20">
        <f t="shared" si="1"/>
        <v>0.59586927999673467</v>
      </c>
      <c r="G35" s="32">
        <v>3168568</v>
      </c>
      <c r="H35" s="33">
        <f t="shared" ref="H35:H68" si="8">+G35/C35</f>
        <v>0.27400532623445462</v>
      </c>
      <c r="I35" s="18">
        <f t="shared" si="0"/>
        <v>8395324</v>
      </c>
      <c r="J35" s="18">
        <v>1861000</v>
      </c>
      <c r="K35" s="22">
        <f t="shared" si="2"/>
        <v>0.16093197688114003</v>
      </c>
      <c r="L35" s="18">
        <f t="shared" si="3"/>
        <v>9702892</v>
      </c>
      <c r="M35" s="34" t="s">
        <v>46</v>
      </c>
    </row>
    <row r="36" spans="2:14" ht="72" customHeight="1" thickBot="1" x14ac:dyDescent="0.3">
      <c r="B36" s="17" t="s">
        <v>47</v>
      </c>
      <c r="C36" s="31">
        <v>20369116</v>
      </c>
      <c r="D36" s="32">
        <v>18543242</v>
      </c>
      <c r="E36" s="18">
        <f t="shared" si="7"/>
        <v>1825874</v>
      </c>
      <c r="F36" s="20">
        <f t="shared" si="1"/>
        <v>0.91036066562731544</v>
      </c>
      <c r="G36" s="32">
        <v>5982048</v>
      </c>
      <c r="H36" s="21">
        <f t="shared" si="8"/>
        <v>0.29368225896499389</v>
      </c>
      <c r="I36" s="18">
        <f t="shared" si="0"/>
        <v>14387068</v>
      </c>
      <c r="J36" s="18">
        <v>5982048</v>
      </c>
      <c r="K36" s="22">
        <f t="shared" si="2"/>
        <v>0.29368225896499389</v>
      </c>
      <c r="L36" s="18">
        <f t="shared" si="3"/>
        <v>14387068</v>
      </c>
      <c r="M36" s="34" t="s">
        <v>48</v>
      </c>
    </row>
    <row r="37" spans="2:14" ht="75" customHeight="1" thickBot="1" x14ac:dyDescent="0.3">
      <c r="B37" s="17" t="s">
        <v>49</v>
      </c>
      <c r="C37" s="31">
        <v>14000000</v>
      </c>
      <c r="D37" s="32">
        <v>13960049</v>
      </c>
      <c r="E37" s="18">
        <f t="shared" si="7"/>
        <v>39951</v>
      </c>
      <c r="F37" s="20">
        <f t="shared" si="1"/>
        <v>0.99714635714285715</v>
      </c>
      <c r="G37" s="32">
        <v>6353192.3399999999</v>
      </c>
      <c r="H37" s="21">
        <f t="shared" si="8"/>
        <v>0.45379945285714285</v>
      </c>
      <c r="I37" s="18">
        <f t="shared" si="0"/>
        <v>7646807.6600000001</v>
      </c>
      <c r="J37" s="18">
        <v>5753192.3399999999</v>
      </c>
      <c r="K37" s="22">
        <f t="shared" si="2"/>
        <v>0.41094230999999998</v>
      </c>
      <c r="L37" s="18">
        <f t="shared" si="3"/>
        <v>8246807.6600000001</v>
      </c>
      <c r="M37" s="34" t="s">
        <v>50</v>
      </c>
    </row>
    <row r="38" spans="2:14" ht="63" customHeight="1" thickBot="1" x14ac:dyDescent="0.3">
      <c r="B38" s="17" t="s">
        <v>51</v>
      </c>
      <c r="C38" s="31">
        <v>1754522</v>
      </c>
      <c r="D38" s="32">
        <v>353242</v>
      </c>
      <c r="E38" s="18">
        <f t="shared" si="7"/>
        <v>1401280</v>
      </c>
      <c r="F38" s="20">
        <f t="shared" si="1"/>
        <v>0.20133232869123327</v>
      </c>
      <c r="G38" s="32">
        <v>353242</v>
      </c>
      <c r="H38" s="21">
        <f t="shared" si="8"/>
        <v>0.20133232869123327</v>
      </c>
      <c r="I38" s="18"/>
      <c r="J38" s="18">
        <v>0</v>
      </c>
      <c r="K38" s="22">
        <f t="shared" si="2"/>
        <v>0</v>
      </c>
      <c r="L38" s="18">
        <f t="shared" si="3"/>
        <v>1754522</v>
      </c>
      <c r="M38" s="34" t="s">
        <v>52</v>
      </c>
    </row>
    <row r="39" spans="2:14" ht="58.5" customHeight="1" thickBot="1" x14ac:dyDescent="0.3">
      <c r="B39" s="17" t="s">
        <v>53</v>
      </c>
      <c r="C39" s="31">
        <v>5053048</v>
      </c>
      <c r="D39" s="32">
        <v>3302250</v>
      </c>
      <c r="E39" s="18">
        <f t="shared" si="7"/>
        <v>1750798</v>
      </c>
      <c r="F39" s="20">
        <f t="shared" si="1"/>
        <v>0.65351645185242646</v>
      </c>
      <c r="G39" s="32">
        <v>3302250</v>
      </c>
      <c r="H39" s="33">
        <f t="shared" si="8"/>
        <v>0.65351645185242646</v>
      </c>
      <c r="I39" s="18"/>
      <c r="J39" s="18">
        <v>3302250</v>
      </c>
      <c r="K39" s="22">
        <f t="shared" si="2"/>
        <v>0.65351645185242646</v>
      </c>
      <c r="L39" s="18">
        <f t="shared" si="3"/>
        <v>1750798</v>
      </c>
      <c r="M39" s="34" t="s">
        <v>54</v>
      </c>
    </row>
    <row r="40" spans="2:14" ht="44.5" customHeight="1" thickBot="1" x14ac:dyDescent="0.3">
      <c r="B40" s="17" t="s">
        <v>55</v>
      </c>
      <c r="C40" s="31">
        <v>720000</v>
      </c>
      <c r="D40" s="32">
        <v>120000</v>
      </c>
      <c r="E40" s="19">
        <f t="shared" si="7"/>
        <v>600000</v>
      </c>
      <c r="F40" s="35">
        <f t="shared" si="1"/>
        <v>0.16666666666666666</v>
      </c>
      <c r="G40" s="32">
        <v>120000</v>
      </c>
      <c r="H40" s="33">
        <f t="shared" si="8"/>
        <v>0.16666666666666666</v>
      </c>
      <c r="I40" s="18">
        <f t="shared" ref="I40:I66" si="9">+C40-G40</f>
        <v>600000</v>
      </c>
      <c r="J40" s="18">
        <v>120000</v>
      </c>
      <c r="K40" s="22">
        <f t="shared" si="2"/>
        <v>0.16666666666666666</v>
      </c>
      <c r="L40" s="18">
        <f t="shared" si="3"/>
        <v>600000</v>
      </c>
      <c r="M40" s="34" t="s">
        <v>56</v>
      </c>
    </row>
    <row r="41" spans="2:14" ht="120" customHeight="1" thickBot="1" x14ac:dyDescent="0.3">
      <c r="B41" s="17" t="s">
        <v>57</v>
      </c>
      <c r="C41" s="31">
        <v>219269000</v>
      </c>
      <c r="D41" s="32">
        <v>4989000</v>
      </c>
      <c r="E41" s="19">
        <f t="shared" si="7"/>
        <v>214280000</v>
      </c>
      <c r="F41" s="20">
        <f t="shared" si="1"/>
        <v>2.2752874323319759E-2</v>
      </c>
      <c r="G41" s="32">
        <v>4589000</v>
      </c>
      <c r="H41" s="21">
        <f t="shared" si="8"/>
        <v>2.0928631042235791E-2</v>
      </c>
      <c r="I41" s="18">
        <f t="shared" si="9"/>
        <v>214680000</v>
      </c>
      <c r="J41" s="18">
        <v>4589000</v>
      </c>
      <c r="K41" s="22">
        <f t="shared" si="2"/>
        <v>2.0928631042235791E-2</v>
      </c>
      <c r="L41" s="18">
        <f t="shared" si="3"/>
        <v>214680000</v>
      </c>
      <c r="M41" s="34" t="s">
        <v>58</v>
      </c>
    </row>
    <row r="42" spans="2:14" ht="48.75" customHeight="1" thickBot="1" x14ac:dyDescent="0.3">
      <c r="B42" s="17" t="s">
        <v>59</v>
      </c>
      <c r="C42" s="31">
        <v>70000000</v>
      </c>
      <c r="D42" s="32">
        <v>70000000</v>
      </c>
      <c r="E42" s="19">
        <f t="shared" si="7"/>
        <v>0</v>
      </c>
      <c r="F42" s="35">
        <f t="shared" si="1"/>
        <v>1</v>
      </c>
      <c r="G42" s="32">
        <v>0</v>
      </c>
      <c r="H42" s="33">
        <f t="shared" si="8"/>
        <v>0</v>
      </c>
      <c r="I42" s="18">
        <f t="shared" si="9"/>
        <v>70000000</v>
      </c>
      <c r="J42" s="18">
        <v>0</v>
      </c>
      <c r="K42" s="22">
        <f t="shared" si="2"/>
        <v>0</v>
      </c>
      <c r="L42" s="18">
        <f t="shared" si="3"/>
        <v>70000000</v>
      </c>
      <c r="M42" s="34" t="s">
        <v>60</v>
      </c>
    </row>
    <row r="43" spans="2:14" ht="81.75" customHeight="1" thickBot="1" x14ac:dyDescent="0.3">
      <c r="B43" s="17" t="s">
        <v>61</v>
      </c>
      <c r="C43" s="31">
        <v>71996277.069999993</v>
      </c>
      <c r="D43" s="32">
        <v>42099205.829999998</v>
      </c>
      <c r="E43" s="19">
        <f t="shared" si="7"/>
        <v>29897071.239999995</v>
      </c>
      <c r="F43" s="20">
        <f t="shared" si="1"/>
        <v>0.58474142751948277</v>
      </c>
      <c r="G43" s="32">
        <v>15149608.619999999</v>
      </c>
      <c r="H43" s="21">
        <f t="shared" si="8"/>
        <v>0.2104221112054232</v>
      </c>
      <c r="I43" s="18">
        <f t="shared" si="9"/>
        <v>56846668.449999996</v>
      </c>
      <c r="J43" s="18">
        <v>13810190.699999999</v>
      </c>
      <c r="K43" s="22">
        <f t="shared" si="2"/>
        <v>0.19181812257559835</v>
      </c>
      <c r="L43" s="18">
        <f t="shared" si="3"/>
        <v>58186086.36999999</v>
      </c>
      <c r="M43" s="34" t="s">
        <v>62</v>
      </c>
    </row>
    <row r="44" spans="2:14" ht="179.5" customHeight="1" thickBot="1" x14ac:dyDescent="0.3">
      <c r="B44" s="17" t="s">
        <v>63</v>
      </c>
      <c r="C44" s="36">
        <v>255684919</v>
      </c>
      <c r="D44" s="37">
        <v>248371538</v>
      </c>
      <c r="E44" s="19">
        <f t="shared" si="7"/>
        <v>7313381</v>
      </c>
      <c r="F44" s="20">
        <f t="shared" si="1"/>
        <v>0.97139690119932343</v>
      </c>
      <c r="G44" s="37">
        <v>54501460.420000002</v>
      </c>
      <c r="H44" s="21">
        <f t="shared" si="8"/>
        <v>0.21315868230773519</v>
      </c>
      <c r="I44" s="18">
        <f t="shared" si="9"/>
        <v>201183458.57999998</v>
      </c>
      <c r="J44" s="18">
        <v>54211460.420000002</v>
      </c>
      <c r="K44" s="22">
        <f t="shared" si="2"/>
        <v>0.21202447384078996</v>
      </c>
      <c r="L44" s="18">
        <f t="shared" si="3"/>
        <v>201473458.57999998</v>
      </c>
      <c r="M44" s="38" t="s">
        <v>64</v>
      </c>
    </row>
    <row r="45" spans="2:14" ht="122" customHeight="1" thickBot="1" x14ac:dyDescent="0.3">
      <c r="B45" s="17" t="s">
        <v>65</v>
      </c>
      <c r="C45" s="36">
        <v>14872000</v>
      </c>
      <c r="D45" s="37">
        <v>14871960</v>
      </c>
      <c r="E45" s="19">
        <f t="shared" si="7"/>
        <v>40</v>
      </c>
      <c r="F45" s="20">
        <f t="shared" si="1"/>
        <v>0.99999731038192574</v>
      </c>
      <c r="G45" s="37">
        <v>5263286</v>
      </c>
      <c r="H45" s="21">
        <f t="shared" si="8"/>
        <v>0.35390572888649813</v>
      </c>
      <c r="I45" s="18">
        <f t="shared" si="9"/>
        <v>9608714</v>
      </c>
      <c r="J45" s="18">
        <v>2366934</v>
      </c>
      <c r="K45" s="22">
        <f t="shared" si="2"/>
        <v>0.15915371167294246</v>
      </c>
      <c r="L45" s="18">
        <f t="shared" si="3"/>
        <v>12505066</v>
      </c>
      <c r="M45" s="38" t="s">
        <v>66</v>
      </c>
    </row>
    <row r="46" spans="2:14" ht="106" customHeight="1" thickBot="1" x14ac:dyDescent="0.3">
      <c r="B46" s="17" t="s">
        <v>67</v>
      </c>
      <c r="C46" s="36">
        <v>55620000</v>
      </c>
      <c r="D46" s="37">
        <v>55620000</v>
      </c>
      <c r="E46" s="19">
        <f t="shared" si="7"/>
        <v>0</v>
      </c>
      <c r="F46" s="20">
        <f t="shared" si="1"/>
        <v>1</v>
      </c>
      <c r="G46" s="37">
        <v>17414598</v>
      </c>
      <c r="H46" s="21">
        <f t="shared" si="8"/>
        <v>0.31309956850053938</v>
      </c>
      <c r="I46" s="18">
        <f t="shared" si="9"/>
        <v>38205402</v>
      </c>
      <c r="J46" s="18">
        <v>17414598</v>
      </c>
      <c r="K46" s="22">
        <f t="shared" si="2"/>
        <v>0.31309956850053938</v>
      </c>
      <c r="L46" s="18">
        <f t="shared" si="3"/>
        <v>38205402</v>
      </c>
      <c r="M46" s="38" t="s">
        <v>68</v>
      </c>
    </row>
    <row r="47" spans="2:14" ht="66" customHeight="1" thickBot="1" x14ac:dyDescent="0.3">
      <c r="B47" s="17" t="s">
        <v>69</v>
      </c>
      <c r="C47" s="36">
        <v>74297471</v>
      </c>
      <c r="D47" s="37">
        <v>70867471</v>
      </c>
      <c r="E47" s="19">
        <f t="shared" si="7"/>
        <v>3430000</v>
      </c>
      <c r="F47" s="35">
        <f t="shared" si="1"/>
        <v>0.95383422943157781</v>
      </c>
      <c r="G47" s="37">
        <v>58512304</v>
      </c>
      <c r="H47" s="21">
        <f t="shared" si="8"/>
        <v>0.7875409918057642</v>
      </c>
      <c r="I47" s="18">
        <f t="shared" si="9"/>
        <v>15785167</v>
      </c>
      <c r="J47" s="18">
        <v>58472544</v>
      </c>
      <c r="K47" s="22">
        <f t="shared" si="2"/>
        <v>0.78700584573060361</v>
      </c>
      <c r="L47" s="18">
        <f t="shared" si="3"/>
        <v>15824927</v>
      </c>
      <c r="M47" s="38" t="s">
        <v>70</v>
      </c>
    </row>
    <row r="48" spans="2:14" ht="382" customHeight="1" thickBot="1" x14ac:dyDescent="0.3">
      <c r="B48" s="17" t="s">
        <v>71</v>
      </c>
      <c r="C48" s="36">
        <v>635261706</v>
      </c>
      <c r="D48" s="37">
        <v>46387025.359999999</v>
      </c>
      <c r="E48" s="19">
        <f t="shared" si="7"/>
        <v>588874680.63999999</v>
      </c>
      <c r="F48" s="20">
        <f t="shared" si="1"/>
        <v>7.3020339368606607E-2</v>
      </c>
      <c r="G48" s="37">
        <v>43275391.859999999</v>
      </c>
      <c r="H48" s="21">
        <f t="shared" si="8"/>
        <v>6.8122147850668655E-2</v>
      </c>
      <c r="I48" s="18">
        <f t="shared" si="9"/>
        <v>591986314.13999999</v>
      </c>
      <c r="J48" s="18">
        <v>43275391.859999999</v>
      </c>
      <c r="K48" s="22">
        <f t="shared" si="2"/>
        <v>6.8122147850668655E-2</v>
      </c>
      <c r="L48" s="18">
        <f t="shared" si="3"/>
        <v>591986314.13999999</v>
      </c>
      <c r="M48" s="38" t="s">
        <v>72</v>
      </c>
    </row>
    <row r="49" spans="2:13" ht="49.5" customHeight="1" thickBot="1" x14ac:dyDescent="0.3">
      <c r="B49" s="17" t="s">
        <v>73</v>
      </c>
      <c r="C49" s="36">
        <v>179000000</v>
      </c>
      <c r="D49" s="37">
        <v>179000000</v>
      </c>
      <c r="E49" s="19">
        <f t="shared" si="7"/>
        <v>0</v>
      </c>
      <c r="F49" s="20">
        <f t="shared" si="1"/>
        <v>1</v>
      </c>
      <c r="G49" s="37">
        <v>96151796</v>
      </c>
      <c r="H49" s="21">
        <f t="shared" si="8"/>
        <v>0.53716087150837988</v>
      </c>
      <c r="I49" s="18">
        <f t="shared" si="9"/>
        <v>82848204</v>
      </c>
      <c r="J49" s="18">
        <v>96151796</v>
      </c>
      <c r="K49" s="22">
        <f t="shared" si="2"/>
        <v>0.53716087150837988</v>
      </c>
      <c r="L49" s="18">
        <f t="shared" si="3"/>
        <v>82848204</v>
      </c>
      <c r="M49" s="38" t="s">
        <v>74</v>
      </c>
    </row>
    <row r="50" spans="2:13" ht="96.5" customHeight="1" thickBot="1" x14ac:dyDescent="0.3">
      <c r="B50" s="17" t="s">
        <v>75</v>
      </c>
      <c r="C50" s="36">
        <v>56357087</v>
      </c>
      <c r="D50" s="37">
        <v>56357087</v>
      </c>
      <c r="E50" s="19">
        <f t="shared" si="7"/>
        <v>0</v>
      </c>
      <c r="F50" s="20">
        <f t="shared" si="1"/>
        <v>1</v>
      </c>
      <c r="G50" s="37">
        <v>28178543</v>
      </c>
      <c r="H50" s="21">
        <f t="shared" si="8"/>
        <v>0.49999999112800136</v>
      </c>
      <c r="I50" s="18">
        <f t="shared" si="9"/>
        <v>28178544</v>
      </c>
      <c r="J50" s="18">
        <v>28178543</v>
      </c>
      <c r="K50" s="22">
        <f t="shared" si="2"/>
        <v>0.49999999112800136</v>
      </c>
      <c r="L50" s="18">
        <f t="shared" si="3"/>
        <v>28178544</v>
      </c>
      <c r="M50" s="34" t="s">
        <v>76</v>
      </c>
    </row>
    <row r="51" spans="2:13" ht="254.5" customHeight="1" thickBot="1" x14ac:dyDescent="0.3">
      <c r="B51" s="17" t="s">
        <v>77</v>
      </c>
      <c r="C51" s="36">
        <v>377170459</v>
      </c>
      <c r="D51" s="37">
        <v>350664345.17000002</v>
      </c>
      <c r="E51" s="19">
        <f t="shared" si="7"/>
        <v>26506113.829999983</v>
      </c>
      <c r="F51" s="20">
        <f t="shared" si="1"/>
        <v>0.92972378085951857</v>
      </c>
      <c r="G51" s="37">
        <v>172310658.25</v>
      </c>
      <c r="H51" s="21">
        <f t="shared" si="8"/>
        <v>0.45685088568932702</v>
      </c>
      <c r="I51" s="18">
        <f t="shared" si="9"/>
        <v>204859800.75</v>
      </c>
      <c r="J51" s="18">
        <v>172310658.25</v>
      </c>
      <c r="K51" s="22">
        <f t="shared" si="2"/>
        <v>0.45685088568932702</v>
      </c>
      <c r="L51" s="18">
        <f t="shared" si="3"/>
        <v>204859800.75</v>
      </c>
      <c r="M51" s="38" t="s">
        <v>78</v>
      </c>
    </row>
    <row r="52" spans="2:13" ht="105" customHeight="1" thickBot="1" x14ac:dyDescent="0.3">
      <c r="B52" s="17" t="s">
        <v>79</v>
      </c>
      <c r="C52" s="36">
        <v>81811567</v>
      </c>
      <c r="D52" s="37">
        <v>81811567</v>
      </c>
      <c r="E52" s="19">
        <f t="shared" si="7"/>
        <v>0</v>
      </c>
      <c r="F52" s="35">
        <f t="shared" si="1"/>
        <v>1</v>
      </c>
      <c r="G52" s="37">
        <v>38019098.890000001</v>
      </c>
      <c r="H52" s="33">
        <f t="shared" si="8"/>
        <v>0.46471544653337343</v>
      </c>
      <c r="I52" s="18">
        <f t="shared" si="9"/>
        <v>43792468.109999999</v>
      </c>
      <c r="J52" s="18">
        <v>38019098.890000001</v>
      </c>
      <c r="K52" s="22">
        <f t="shared" si="2"/>
        <v>0.46471544653337343</v>
      </c>
      <c r="L52" s="18">
        <f t="shared" si="3"/>
        <v>43792468.109999999</v>
      </c>
      <c r="M52" s="34" t="s">
        <v>80</v>
      </c>
    </row>
    <row r="53" spans="2:13" ht="88.5" customHeight="1" thickBot="1" x14ac:dyDescent="0.3">
      <c r="B53" s="17" t="s">
        <v>81</v>
      </c>
      <c r="C53" s="36">
        <v>722995012.92999995</v>
      </c>
      <c r="D53" s="37">
        <v>706856219.04999995</v>
      </c>
      <c r="E53" s="19">
        <f t="shared" si="7"/>
        <v>16138793.879999995</v>
      </c>
      <c r="F53" s="20">
        <f t="shared" si="1"/>
        <v>0.97767786279106395</v>
      </c>
      <c r="G53" s="37">
        <v>342672316.44999999</v>
      </c>
      <c r="H53" s="21">
        <f t="shared" si="8"/>
        <v>0.47396221318497167</v>
      </c>
      <c r="I53" s="18">
        <f t="shared" si="9"/>
        <v>380322696.47999996</v>
      </c>
      <c r="J53" s="18">
        <v>338568770</v>
      </c>
      <c r="K53" s="22">
        <f t="shared" si="2"/>
        <v>0.46828645280403902</v>
      </c>
      <c r="L53" s="18">
        <f t="shared" si="3"/>
        <v>384426242.92999995</v>
      </c>
      <c r="M53" s="38" t="s">
        <v>82</v>
      </c>
    </row>
    <row r="54" spans="2:13" ht="112.5" customHeight="1" thickBot="1" x14ac:dyDescent="0.3">
      <c r="B54" s="17" t="s">
        <v>83</v>
      </c>
      <c r="C54" s="36">
        <v>107000000</v>
      </c>
      <c r="D54" s="37">
        <v>102413700</v>
      </c>
      <c r="E54" s="19">
        <f t="shared" si="7"/>
        <v>4586300</v>
      </c>
      <c r="F54" s="20">
        <f t="shared" si="1"/>
        <v>0.95713738317757013</v>
      </c>
      <c r="G54" s="37">
        <v>7880507.6600000001</v>
      </c>
      <c r="H54" s="21">
        <f t="shared" si="8"/>
        <v>7.3649604299065419E-2</v>
      </c>
      <c r="I54" s="18">
        <f t="shared" si="9"/>
        <v>99119492.340000004</v>
      </c>
      <c r="J54" s="18">
        <v>7880507.6600000001</v>
      </c>
      <c r="K54" s="22">
        <f t="shared" si="2"/>
        <v>7.3649604299065419E-2</v>
      </c>
      <c r="L54" s="18">
        <f t="shared" si="3"/>
        <v>99119492.340000004</v>
      </c>
      <c r="M54" s="38" t="s">
        <v>84</v>
      </c>
    </row>
    <row r="55" spans="2:13" ht="123.75" customHeight="1" thickBot="1" x14ac:dyDescent="0.3">
      <c r="B55" s="17" t="s">
        <v>85</v>
      </c>
      <c r="C55" s="36">
        <v>10720000</v>
      </c>
      <c r="D55" s="37">
        <v>10060000</v>
      </c>
      <c r="E55" s="19">
        <f t="shared" si="7"/>
        <v>660000</v>
      </c>
      <c r="F55" s="35">
        <f t="shared" si="1"/>
        <v>0.93843283582089554</v>
      </c>
      <c r="G55" s="37">
        <v>4315800</v>
      </c>
      <c r="H55" s="21">
        <f t="shared" si="8"/>
        <v>0.40259328358208957</v>
      </c>
      <c r="I55" s="18">
        <f t="shared" si="9"/>
        <v>6404200</v>
      </c>
      <c r="J55" s="18">
        <v>4315800</v>
      </c>
      <c r="K55" s="22">
        <f t="shared" si="2"/>
        <v>0.40259328358208957</v>
      </c>
      <c r="L55" s="18">
        <f t="shared" si="3"/>
        <v>6404200</v>
      </c>
      <c r="M55" s="38" t="s">
        <v>86</v>
      </c>
    </row>
    <row r="56" spans="2:13" ht="88.5" customHeight="1" thickBot="1" x14ac:dyDescent="0.3">
      <c r="B56" s="17" t="s">
        <v>87</v>
      </c>
      <c r="C56" s="36">
        <v>9765200</v>
      </c>
      <c r="D56" s="37">
        <v>7218000</v>
      </c>
      <c r="E56" s="19">
        <f t="shared" si="7"/>
        <v>2547200</v>
      </c>
      <c r="F56" s="20">
        <f t="shared" si="1"/>
        <v>0.73915536804161719</v>
      </c>
      <c r="G56" s="37">
        <v>795000</v>
      </c>
      <c r="H56" s="21">
        <f t="shared" si="8"/>
        <v>8.1411543030352682E-2</v>
      </c>
      <c r="I56" s="18">
        <f t="shared" si="9"/>
        <v>8970200</v>
      </c>
      <c r="J56" s="18">
        <v>795000</v>
      </c>
      <c r="K56" s="22">
        <f t="shared" si="2"/>
        <v>8.1411543030352682E-2</v>
      </c>
      <c r="L56" s="18">
        <f t="shared" si="3"/>
        <v>8970200</v>
      </c>
      <c r="M56" s="34" t="s">
        <v>88</v>
      </c>
    </row>
    <row r="57" spans="2:13" ht="92.5" customHeight="1" thickBot="1" x14ac:dyDescent="0.3">
      <c r="B57" s="17" t="s">
        <v>89</v>
      </c>
      <c r="C57" s="36">
        <v>43841773</v>
      </c>
      <c r="D57" s="37">
        <v>42491773</v>
      </c>
      <c r="E57" s="19">
        <f t="shared" si="7"/>
        <v>1350000</v>
      </c>
      <c r="F57" s="20">
        <f t="shared" si="1"/>
        <v>0.96920744970783912</v>
      </c>
      <c r="G57" s="37">
        <v>2525256</v>
      </c>
      <c r="H57" s="21">
        <f t="shared" si="8"/>
        <v>5.7599312874504413E-2</v>
      </c>
      <c r="I57" s="18">
        <f t="shared" si="9"/>
        <v>41316517</v>
      </c>
      <c r="J57" s="18">
        <v>2489026</v>
      </c>
      <c r="K57" s="22">
        <f t="shared" si="2"/>
        <v>5.6772932061848864E-2</v>
      </c>
      <c r="L57" s="18">
        <f t="shared" si="3"/>
        <v>41352747</v>
      </c>
      <c r="M57" s="38" t="s">
        <v>70</v>
      </c>
    </row>
    <row r="58" spans="2:13" ht="88.5" customHeight="1" thickBot="1" x14ac:dyDescent="0.3">
      <c r="B58" s="17" t="s">
        <v>90</v>
      </c>
      <c r="C58" s="36">
        <v>57746950</v>
      </c>
      <c r="D58" s="37">
        <v>57664588</v>
      </c>
      <c r="E58" s="19">
        <f t="shared" si="7"/>
        <v>82362</v>
      </c>
      <c r="F58" s="20">
        <f t="shared" si="1"/>
        <v>0.99857374285568323</v>
      </c>
      <c r="G58" s="37">
        <v>30760616</v>
      </c>
      <c r="H58" s="21">
        <f t="shared" si="8"/>
        <v>0.5326794921636554</v>
      </c>
      <c r="I58" s="18">
        <f t="shared" si="9"/>
        <v>26986334</v>
      </c>
      <c r="J58" s="18">
        <v>30760616</v>
      </c>
      <c r="K58" s="22">
        <f t="shared" si="2"/>
        <v>0.5326794921636554</v>
      </c>
      <c r="L58" s="18">
        <f t="shared" si="3"/>
        <v>26986334</v>
      </c>
      <c r="M58" s="34" t="s">
        <v>91</v>
      </c>
    </row>
    <row r="59" spans="2:13" ht="63.5" customHeight="1" thickBot="1" x14ac:dyDescent="0.3">
      <c r="B59" s="17" t="s">
        <v>92</v>
      </c>
      <c r="C59" s="36">
        <v>9700000</v>
      </c>
      <c r="D59" s="37">
        <v>1100000</v>
      </c>
      <c r="E59" s="19">
        <f t="shared" si="7"/>
        <v>8600000</v>
      </c>
      <c r="F59" s="20">
        <f t="shared" si="1"/>
        <v>0.1134020618556701</v>
      </c>
      <c r="G59" s="37">
        <v>1100000</v>
      </c>
      <c r="H59" s="21">
        <f t="shared" si="8"/>
        <v>0.1134020618556701</v>
      </c>
      <c r="I59" s="18">
        <f t="shared" si="9"/>
        <v>8600000</v>
      </c>
      <c r="J59" s="18">
        <v>1100000</v>
      </c>
      <c r="K59" s="22">
        <f t="shared" si="2"/>
        <v>0.1134020618556701</v>
      </c>
      <c r="L59" s="18">
        <f t="shared" si="3"/>
        <v>8600000</v>
      </c>
      <c r="M59" s="38" t="s">
        <v>93</v>
      </c>
    </row>
    <row r="60" spans="2:13" ht="150" customHeight="1" thickBot="1" x14ac:dyDescent="0.3">
      <c r="B60" s="17" t="s">
        <v>94</v>
      </c>
      <c r="C60" s="36">
        <v>188344000</v>
      </c>
      <c r="D60" s="37">
        <v>63832503</v>
      </c>
      <c r="E60" s="19">
        <f t="shared" si="7"/>
        <v>124511497</v>
      </c>
      <c r="F60" s="20">
        <f t="shared" si="1"/>
        <v>0.33891444909314872</v>
      </c>
      <c r="G60" s="37">
        <v>55824539</v>
      </c>
      <c r="H60" s="21">
        <f t="shared" si="8"/>
        <v>0.29639669434651489</v>
      </c>
      <c r="I60" s="18">
        <f t="shared" si="9"/>
        <v>132519461</v>
      </c>
      <c r="J60" s="18">
        <v>49862584</v>
      </c>
      <c r="K60" s="22">
        <f t="shared" si="2"/>
        <v>0.26474208894363505</v>
      </c>
      <c r="L60" s="18">
        <f t="shared" si="3"/>
        <v>138481416</v>
      </c>
      <c r="M60" s="38" t="s">
        <v>95</v>
      </c>
    </row>
    <row r="61" spans="2:13" ht="39" customHeight="1" thickBot="1" x14ac:dyDescent="0.3">
      <c r="B61" s="24" t="s">
        <v>96</v>
      </c>
      <c r="C61" s="25">
        <f>+C62+C63+C65+C64</f>
        <v>1957365000</v>
      </c>
      <c r="D61" s="25">
        <f>+D62+D63+D65+D64</f>
        <v>62708000</v>
      </c>
      <c r="E61" s="25">
        <f>+E62+E63+E65+E64</f>
        <v>1894657000</v>
      </c>
      <c r="F61" s="27">
        <f>+D61/C61</f>
        <v>3.2036947631126543E-2</v>
      </c>
      <c r="G61" s="26">
        <f>+G62+G63+G65+G64</f>
        <v>12133399</v>
      </c>
      <c r="H61" s="27">
        <f t="shared" si="8"/>
        <v>6.198843342963627E-3</v>
      </c>
      <c r="I61" s="25">
        <f t="shared" si="9"/>
        <v>1945231601</v>
      </c>
      <c r="J61" s="25">
        <f>+J62+J63+J65+J64</f>
        <v>12133399</v>
      </c>
      <c r="K61" s="28">
        <f t="shared" si="2"/>
        <v>6.198843342963627E-3</v>
      </c>
      <c r="L61" s="25">
        <f t="shared" si="3"/>
        <v>1945231601</v>
      </c>
      <c r="M61" s="27"/>
    </row>
    <row r="62" spans="2:13" ht="58.5" customHeight="1" thickBot="1" x14ac:dyDescent="0.3">
      <c r="B62" s="17" t="s">
        <v>97</v>
      </c>
      <c r="C62" s="36">
        <v>32835233</v>
      </c>
      <c r="D62" s="37">
        <v>32835233</v>
      </c>
      <c r="E62" s="19">
        <f t="shared" si="7"/>
        <v>0</v>
      </c>
      <c r="F62" s="20">
        <f>+D62/C62</f>
        <v>1</v>
      </c>
      <c r="G62" s="19">
        <v>6823080</v>
      </c>
      <c r="H62" s="21">
        <f t="shared" si="8"/>
        <v>0.20779752042569638</v>
      </c>
      <c r="I62" s="18">
        <f t="shared" si="9"/>
        <v>26012153</v>
      </c>
      <c r="J62" s="18">
        <v>6823080</v>
      </c>
      <c r="K62" s="22">
        <f t="shared" si="2"/>
        <v>0.20779752042569638</v>
      </c>
      <c r="L62" s="18">
        <f t="shared" si="3"/>
        <v>26012153</v>
      </c>
      <c r="M62" s="69" t="s">
        <v>98</v>
      </c>
    </row>
    <row r="63" spans="2:13" ht="81.75" customHeight="1" thickBot="1" x14ac:dyDescent="0.3">
      <c r="B63" s="17" t="s">
        <v>99</v>
      </c>
      <c r="C63" s="36">
        <v>25712767</v>
      </c>
      <c r="D63" s="37">
        <v>25712767</v>
      </c>
      <c r="E63" s="19">
        <f t="shared" si="7"/>
        <v>0</v>
      </c>
      <c r="F63" s="20">
        <f t="shared" ref="F63:F65" si="10">+D63/C63</f>
        <v>1</v>
      </c>
      <c r="G63" s="19">
        <v>1150319</v>
      </c>
      <c r="H63" s="21">
        <f t="shared" si="8"/>
        <v>4.4737270010652683E-2</v>
      </c>
      <c r="I63" s="18">
        <f t="shared" si="9"/>
        <v>24562448</v>
      </c>
      <c r="J63" s="18">
        <v>1150319</v>
      </c>
      <c r="K63" s="22">
        <f t="shared" si="2"/>
        <v>4.4737270010652683E-2</v>
      </c>
      <c r="L63" s="18">
        <f t="shared" si="3"/>
        <v>24562448</v>
      </c>
      <c r="M63" s="70"/>
    </row>
    <row r="64" spans="2:13" ht="65" customHeight="1" thickBot="1" x14ac:dyDescent="0.3">
      <c r="B64" s="17" t="s">
        <v>100</v>
      </c>
      <c r="C64" s="36">
        <v>40029271</v>
      </c>
      <c r="D64" s="37">
        <v>4160000</v>
      </c>
      <c r="E64" s="19">
        <f t="shared" si="7"/>
        <v>35869271</v>
      </c>
      <c r="F64" s="35">
        <f t="shared" si="10"/>
        <v>0.10392395105071986</v>
      </c>
      <c r="G64" s="19">
        <v>4160000</v>
      </c>
      <c r="H64" s="33">
        <f t="shared" si="8"/>
        <v>0.10392395105071986</v>
      </c>
      <c r="I64" s="18">
        <f t="shared" si="9"/>
        <v>35869271</v>
      </c>
      <c r="J64" s="18">
        <v>4160000</v>
      </c>
      <c r="K64" s="22">
        <f t="shared" si="2"/>
        <v>0.10392395105071986</v>
      </c>
      <c r="L64" s="18">
        <f t="shared" si="3"/>
        <v>35869271</v>
      </c>
      <c r="M64" s="38" t="s">
        <v>101</v>
      </c>
    </row>
    <row r="65" spans="2:13" ht="71" customHeight="1" thickBot="1" x14ac:dyDescent="0.3">
      <c r="B65" s="23" t="s">
        <v>102</v>
      </c>
      <c r="C65" s="39">
        <v>1858787729</v>
      </c>
      <c r="D65" s="40"/>
      <c r="E65" s="14">
        <f t="shared" si="7"/>
        <v>1858787729</v>
      </c>
      <c r="F65" s="41">
        <f t="shared" si="10"/>
        <v>0</v>
      </c>
      <c r="G65" s="14">
        <v>0</v>
      </c>
      <c r="H65" s="42">
        <f t="shared" si="8"/>
        <v>0</v>
      </c>
      <c r="I65" s="12">
        <f t="shared" si="9"/>
        <v>1858787729</v>
      </c>
      <c r="J65" s="12">
        <v>0</v>
      </c>
      <c r="K65" s="16">
        <f t="shared" si="2"/>
        <v>0</v>
      </c>
      <c r="L65" s="12">
        <f t="shared" si="3"/>
        <v>1858787729</v>
      </c>
      <c r="M65" s="15" t="s">
        <v>43</v>
      </c>
    </row>
    <row r="66" spans="2:13" ht="46.5" customHeight="1" thickBot="1" x14ac:dyDescent="0.3">
      <c r="B66" s="24" t="s">
        <v>103</v>
      </c>
      <c r="C66" s="25">
        <f>+C67+C68</f>
        <v>85000000</v>
      </c>
      <c r="D66" s="25">
        <f>+D67+D68</f>
        <v>65128644</v>
      </c>
      <c r="E66" s="25">
        <f>+C66-D66</f>
        <v>19871356</v>
      </c>
      <c r="F66" s="27">
        <f>+D66/C66</f>
        <v>0.76621934117647061</v>
      </c>
      <c r="G66" s="25">
        <f>+G67+G68</f>
        <v>65128644</v>
      </c>
      <c r="H66" s="27">
        <f t="shared" si="8"/>
        <v>0.76621934117647061</v>
      </c>
      <c r="I66" s="25">
        <f t="shared" si="9"/>
        <v>19871356</v>
      </c>
      <c r="J66" s="25">
        <f>+J67+J68</f>
        <v>65128644</v>
      </c>
      <c r="K66" s="28">
        <f t="shared" si="2"/>
        <v>0.76621934117647061</v>
      </c>
      <c r="L66" s="25">
        <f t="shared" si="3"/>
        <v>19871356</v>
      </c>
      <c r="M66" s="27"/>
    </row>
    <row r="67" spans="2:13" ht="61" customHeight="1" thickBot="1" x14ac:dyDescent="0.3">
      <c r="B67" s="17" t="s">
        <v>104</v>
      </c>
      <c r="C67" s="36">
        <v>83000000</v>
      </c>
      <c r="D67" s="37">
        <v>64820644</v>
      </c>
      <c r="E67" s="18">
        <f>+C67-D67</f>
        <v>18179356</v>
      </c>
      <c r="F67" s="20">
        <f>+D67/C67</f>
        <v>0.78097161445783136</v>
      </c>
      <c r="G67" s="37">
        <v>64820644</v>
      </c>
      <c r="H67" s="21">
        <f t="shared" si="8"/>
        <v>0.78097161445783136</v>
      </c>
      <c r="I67" s="18">
        <v>64820644</v>
      </c>
      <c r="J67" s="18">
        <v>64820644</v>
      </c>
      <c r="K67" s="22">
        <f t="shared" si="2"/>
        <v>0.78097161445783136</v>
      </c>
      <c r="L67" s="18">
        <f t="shared" si="3"/>
        <v>18179356</v>
      </c>
      <c r="M67" s="38" t="s">
        <v>105</v>
      </c>
    </row>
    <row r="68" spans="2:13" ht="57.75" customHeight="1" thickBot="1" x14ac:dyDescent="0.3">
      <c r="B68" s="17" t="s">
        <v>106</v>
      </c>
      <c r="C68" s="36">
        <v>2000000</v>
      </c>
      <c r="D68" s="37">
        <v>308000</v>
      </c>
      <c r="E68" s="18">
        <f t="shared" ref="E68" si="11">+C68-D68</f>
        <v>1692000</v>
      </c>
      <c r="F68" s="20">
        <f t="shared" ref="F68" si="12">+D68/C68</f>
        <v>0.154</v>
      </c>
      <c r="G68" s="37">
        <v>308000</v>
      </c>
      <c r="H68" s="21">
        <f t="shared" si="8"/>
        <v>0.154</v>
      </c>
      <c r="I68" s="18">
        <v>308000</v>
      </c>
      <c r="J68" s="18">
        <v>308000</v>
      </c>
      <c r="K68" s="22">
        <f t="shared" si="2"/>
        <v>0.154</v>
      </c>
      <c r="L68" s="18">
        <f t="shared" si="3"/>
        <v>1692000</v>
      </c>
      <c r="M68" s="38" t="s">
        <v>107</v>
      </c>
    </row>
    <row r="69" spans="2:13" ht="45" customHeight="1" thickBot="1" x14ac:dyDescent="0.3">
      <c r="B69" s="24" t="s">
        <v>108</v>
      </c>
      <c r="C69" s="25">
        <f>+C66+C61+C34+C7</f>
        <v>18469169000</v>
      </c>
      <c r="D69" s="26">
        <f>+D66+D61+D34+D7</f>
        <v>14486805977.41</v>
      </c>
      <c r="E69" s="26">
        <f>+C69-D69</f>
        <v>3982363022.5900002</v>
      </c>
      <c r="F69" s="27">
        <f>D69/C69</f>
        <v>0.78437779076091618</v>
      </c>
      <c r="G69" s="26">
        <f>+G66+G61+G34+G7</f>
        <v>8286327103.4899998</v>
      </c>
      <c r="H69" s="43">
        <f>G69/C69</f>
        <v>0.44865727870539274</v>
      </c>
      <c r="I69" s="26">
        <f>+C69-G69</f>
        <v>10182841896.51</v>
      </c>
      <c r="J69" s="26">
        <f>+J66+J61+J34+J7</f>
        <v>8269399032.1199999</v>
      </c>
      <c r="K69" s="28">
        <f t="shared" si="2"/>
        <v>0.44774072033885226</v>
      </c>
      <c r="L69" s="26">
        <f t="shared" si="3"/>
        <v>10199769967.880001</v>
      </c>
      <c r="M69" s="44"/>
    </row>
    <row r="70" spans="2:13" x14ac:dyDescent="0.25">
      <c r="B70" s="46" t="s">
        <v>131</v>
      </c>
    </row>
    <row r="71" spans="2:13" x14ac:dyDescent="0.25">
      <c r="B71" s="46" t="s">
        <v>132</v>
      </c>
    </row>
  </sheetData>
  <autoFilter ref="B6:N69" xr:uid="{5CC17C32-8077-4403-B275-93912E9C5163}"/>
  <mergeCells count="6">
    <mergeCell ref="M62:M63"/>
    <mergeCell ref="B1:M1"/>
    <mergeCell ref="B2:M2"/>
    <mergeCell ref="B3:M3"/>
    <mergeCell ref="B5:M5"/>
    <mergeCell ref="M7:M32"/>
  </mergeCells>
  <printOptions horizontalCentered="1"/>
  <pageMargins left="0.70866141732283472" right="0.70866141732283472" top="0.74803149606299213" bottom="0.35433070866141736" header="0.31496062992125984" footer="0.31496062992125984"/>
  <pageSetup scale="6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005BF8-6A47-457E-9EAF-53AFB5B1F081}">
  <sheetPr>
    <tabColor rgb="FF0070C0"/>
  </sheetPr>
  <dimension ref="B1:M18"/>
  <sheetViews>
    <sheetView zoomScale="70" zoomScaleNormal="70" workbookViewId="0">
      <pane ySplit="6" topLeftCell="A15" activePane="bottomLeft" state="frozen"/>
      <selection activeCell="A6" sqref="A6"/>
      <selection pane="bottomLeft" activeCell="B5" sqref="B5:M5"/>
    </sheetView>
  </sheetViews>
  <sheetFormatPr baseColWidth="10" defaultColWidth="27" defaultRowHeight="13.5" x14ac:dyDescent="0.25"/>
  <cols>
    <col min="1" max="1" width="8.26953125" style="1" customWidth="1"/>
    <col min="2" max="2" width="35.81640625" style="1" customWidth="1"/>
    <col min="3" max="5" width="20.6328125" style="1" customWidth="1"/>
    <col min="6" max="6" width="15.6328125" style="1" customWidth="1"/>
    <col min="7" max="7" width="20.6328125" style="1" customWidth="1"/>
    <col min="8" max="8" width="15.6328125" style="1" customWidth="1"/>
    <col min="9" max="9" width="27" style="1" customWidth="1"/>
    <col min="10" max="10" width="20.6328125" style="1" customWidth="1"/>
    <col min="11" max="11" width="15.6328125" style="1" customWidth="1"/>
    <col min="12" max="12" width="20.6328125" style="1" customWidth="1"/>
    <col min="13" max="13" width="45.1796875" style="52" customWidth="1"/>
    <col min="14" max="14" width="46.1796875" style="1" customWidth="1"/>
    <col min="15" max="16384" width="27" style="1"/>
  </cols>
  <sheetData>
    <row r="1" spans="2:13" ht="17.5" x14ac:dyDescent="0.35">
      <c r="B1" s="56" t="s">
        <v>0</v>
      </c>
      <c r="C1" s="57"/>
      <c r="D1" s="57"/>
      <c r="E1" s="57"/>
      <c r="F1" s="57"/>
      <c r="G1" s="57"/>
      <c r="H1" s="57"/>
      <c r="I1" s="57"/>
      <c r="J1" s="57"/>
      <c r="K1" s="57"/>
      <c r="L1" s="57"/>
      <c r="M1" s="58"/>
    </row>
    <row r="2" spans="2:13" ht="17.5" x14ac:dyDescent="0.35">
      <c r="B2" s="59" t="s">
        <v>1</v>
      </c>
      <c r="C2" s="60"/>
      <c r="D2" s="60"/>
      <c r="E2" s="60"/>
      <c r="F2" s="60"/>
      <c r="G2" s="60"/>
      <c r="H2" s="60"/>
      <c r="I2" s="60"/>
      <c r="J2" s="60"/>
      <c r="K2" s="60"/>
      <c r="L2" s="60"/>
      <c r="M2" s="61"/>
    </row>
    <row r="3" spans="2:13" ht="18" thickBot="1" x14ac:dyDescent="0.4">
      <c r="B3" s="62" t="s">
        <v>133</v>
      </c>
      <c r="C3" s="63"/>
      <c r="D3" s="63"/>
      <c r="E3" s="63"/>
      <c r="F3" s="63"/>
      <c r="G3" s="63"/>
      <c r="H3" s="63"/>
      <c r="I3" s="63"/>
      <c r="J3" s="63"/>
      <c r="K3" s="63"/>
      <c r="L3" s="63"/>
      <c r="M3" s="64"/>
    </row>
    <row r="4" spans="2:13" ht="18" thickBot="1" x14ac:dyDescent="0.4">
      <c r="B4" s="2"/>
      <c r="C4" s="3"/>
      <c r="D4" s="3"/>
      <c r="E4" s="3"/>
      <c r="F4" s="3"/>
      <c r="G4" s="3"/>
      <c r="H4" s="3"/>
      <c r="I4" s="3"/>
      <c r="J4" s="3"/>
      <c r="K4" s="3"/>
      <c r="L4" s="3"/>
      <c r="M4" s="4"/>
    </row>
    <row r="5" spans="2:13" ht="18" thickBot="1" x14ac:dyDescent="0.3">
      <c r="B5" s="53" t="s">
        <v>109</v>
      </c>
      <c r="C5" s="54"/>
      <c r="D5" s="54"/>
      <c r="E5" s="54"/>
      <c r="F5" s="54"/>
      <c r="G5" s="54"/>
      <c r="H5" s="54"/>
      <c r="I5" s="54"/>
      <c r="J5" s="54"/>
      <c r="K5" s="54"/>
      <c r="L5" s="54"/>
      <c r="M5" s="55"/>
    </row>
    <row r="6" spans="2:13" ht="140.25" customHeight="1" thickBot="1" x14ac:dyDescent="0.3">
      <c r="B6" s="5" t="s">
        <v>3</v>
      </c>
      <c r="C6" s="5" t="s">
        <v>4</v>
      </c>
      <c r="D6" s="5" t="s">
        <v>5</v>
      </c>
      <c r="E6" s="5" t="s">
        <v>6</v>
      </c>
      <c r="F6" s="5" t="s">
        <v>7</v>
      </c>
      <c r="G6" s="5" t="s">
        <v>8</v>
      </c>
      <c r="H6" s="5" t="s">
        <v>9</v>
      </c>
      <c r="I6" s="5" t="s">
        <v>10</v>
      </c>
      <c r="J6" s="5" t="s">
        <v>11</v>
      </c>
      <c r="K6" s="5" t="s">
        <v>12</v>
      </c>
      <c r="L6" s="5" t="s">
        <v>13</v>
      </c>
      <c r="M6" s="5" t="s">
        <v>14</v>
      </c>
    </row>
    <row r="7" spans="2:13" ht="142" customHeight="1" thickBot="1" x14ac:dyDescent="0.3">
      <c r="B7" s="24" t="s">
        <v>110</v>
      </c>
      <c r="C7" s="25">
        <f>SUM(C8:C11)</f>
        <v>10479898055</v>
      </c>
      <c r="D7" s="25">
        <f>SUM(D8:D11)</f>
        <v>8046022909.96</v>
      </c>
      <c r="E7" s="25">
        <f>+C7-D7</f>
        <v>2433875145.04</v>
      </c>
      <c r="F7" s="27">
        <f>+D7/C7</f>
        <v>0.76775774609002145</v>
      </c>
      <c r="G7" s="25">
        <f>SUM(G8:G11)</f>
        <v>3509806442.9499998</v>
      </c>
      <c r="H7" s="27">
        <f t="shared" ref="H7:H16" si="0">+G7/C7</f>
        <v>0.33490845278551706</v>
      </c>
      <c r="I7" s="25">
        <f t="shared" ref="I7:I16" si="1">+C7-G7</f>
        <v>6970091612.0500002</v>
      </c>
      <c r="J7" s="25">
        <f>SUM(J8:J11)</f>
        <v>3347721747.5500002</v>
      </c>
      <c r="K7" s="28">
        <f t="shared" ref="K7:K16" si="2">J7/C7</f>
        <v>0.3194422054471025</v>
      </c>
      <c r="L7" s="25">
        <f t="shared" ref="L7:L16" si="3">C7-J7</f>
        <v>7132176307.4499998</v>
      </c>
      <c r="M7" s="27"/>
    </row>
    <row r="8" spans="2:13" ht="268.5" customHeight="1" thickBot="1" x14ac:dyDescent="0.3">
      <c r="B8" s="17" t="s">
        <v>111</v>
      </c>
      <c r="C8" s="36">
        <v>3092009218</v>
      </c>
      <c r="D8" s="37">
        <v>2707583390</v>
      </c>
      <c r="E8" s="18">
        <f t="shared" ref="E8:E11" si="4">+C8-D8</f>
        <v>384425828</v>
      </c>
      <c r="F8" s="20">
        <f t="shared" ref="F8:F11" si="5">+D8/C8</f>
        <v>0.87567118954171241</v>
      </c>
      <c r="G8" s="37">
        <v>1477996738.5</v>
      </c>
      <c r="H8" s="21">
        <f t="shared" si="0"/>
        <v>0.47800528209809495</v>
      </c>
      <c r="I8" s="18">
        <f t="shared" si="1"/>
        <v>1614012479.5</v>
      </c>
      <c r="J8" s="18">
        <v>1445847674.5</v>
      </c>
      <c r="K8" s="22">
        <f t="shared" si="2"/>
        <v>0.46760781503595117</v>
      </c>
      <c r="L8" s="18">
        <f t="shared" si="3"/>
        <v>1646161543.5</v>
      </c>
      <c r="M8" s="38" t="s">
        <v>112</v>
      </c>
    </row>
    <row r="9" spans="2:13" ht="307" customHeight="1" thickBot="1" x14ac:dyDescent="0.3">
      <c r="B9" s="17" t="s">
        <v>113</v>
      </c>
      <c r="C9" s="36">
        <v>836160973</v>
      </c>
      <c r="D9" s="37">
        <v>595162885</v>
      </c>
      <c r="E9" s="18">
        <f t="shared" si="4"/>
        <v>240998088</v>
      </c>
      <c r="F9" s="20">
        <f t="shared" si="5"/>
        <v>0.71178027224190954</v>
      </c>
      <c r="G9" s="37">
        <v>251594778.40000001</v>
      </c>
      <c r="H9" s="21">
        <f t="shared" si="0"/>
        <v>0.30089275453423969</v>
      </c>
      <c r="I9" s="18">
        <f t="shared" si="1"/>
        <v>584566194.60000002</v>
      </c>
      <c r="J9" s="18">
        <v>143607277</v>
      </c>
      <c r="K9" s="22">
        <f t="shared" si="2"/>
        <v>0.17174596954072383</v>
      </c>
      <c r="L9" s="18">
        <f t="shared" si="3"/>
        <v>692553696</v>
      </c>
      <c r="M9" s="38" t="s">
        <v>114</v>
      </c>
    </row>
    <row r="10" spans="2:13" ht="332.5" customHeight="1" thickBot="1" x14ac:dyDescent="0.3">
      <c r="B10" s="17" t="s">
        <v>115</v>
      </c>
      <c r="C10" s="36">
        <v>4859632905</v>
      </c>
      <c r="D10" s="37">
        <v>3527296661</v>
      </c>
      <c r="E10" s="18">
        <f t="shared" si="4"/>
        <v>1332336244</v>
      </c>
      <c r="F10" s="20">
        <f t="shared" si="5"/>
        <v>0.72583603123001739</v>
      </c>
      <c r="G10" s="37">
        <v>1581747417.5599999</v>
      </c>
      <c r="H10" s="21">
        <f t="shared" si="0"/>
        <v>0.32548701691697018</v>
      </c>
      <c r="I10" s="18">
        <f t="shared" si="1"/>
        <v>3277885487.4400001</v>
      </c>
      <c r="J10" s="18">
        <v>1564472417.5599999</v>
      </c>
      <c r="K10" s="22">
        <f t="shared" si="2"/>
        <v>0.32193222166026964</v>
      </c>
      <c r="L10" s="18">
        <f t="shared" si="3"/>
        <v>3295160487.4400001</v>
      </c>
      <c r="M10" s="38" t="s">
        <v>116</v>
      </c>
    </row>
    <row r="11" spans="2:13" ht="334" customHeight="1" thickBot="1" x14ac:dyDescent="0.3">
      <c r="B11" s="17" t="s">
        <v>117</v>
      </c>
      <c r="C11" s="36">
        <v>1692094959</v>
      </c>
      <c r="D11" s="37">
        <v>1215979973.96</v>
      </c>
      <c r="E11" s="18">
        <f t="shared" si="4"/>
        <v>476114985.03999996</v>
      </c>
      <c r="F11" s="20">
        <f t="shared" si="5"/>
        <v>0.71862395635208554</v>
      </c>
      <c r="G11" s="37">
        <v>198467508.49000001</v>
      </c>
      <c r="H11" s="21">
        <f t="shared" si="0"/>
        <v>0.11729099920449559</v>
      </c>
      <c r="I11" s="18">
        <f t="shared" si="1"/>
        <v>1493627450.51</v>
      </c>
      <c r="J11" s="18">
        <v>193794378.49000001</v>
      </c>
      <c r="K11" s="22">
        <f t="shared" si="2"/>
        <v>0.11452925703680913</v>
      </c>
      <c r="L11" s="18">
        <f t="shared" si="3"/>
        <v>1498300580.51</v>
      </c>
      <c r="M11" s="38" t="s">
        <v>118</v>
      </c>
    </row>
    <row r="12" spans="2:13" ht="80" customHeight="1" thickBot="1" x14ac:dyDescent="0.3">
      <c r="B12" s="24" t="s">
        <v>119</v>
      </c>
      <c r="C12" s="25">
        <f>SUM(C13:C15)</f>
        <v>9272231216</v>
      </c>
      <c r="D12" s="25">
        <f>SUM(D13:D15)</f>
        <v>5783365154.6599998</v>
      </c>
      <c r="E12" s="25">
        <f>+C12-D12</f>
        <v>3488866061.3400002</v>
      </c>
      <c r="F12" s="27">
        <f>+D12/C12</f>
        <v>0.62372960940408018</v>
      </c>
      <c r="G12" s="25">
        <f>SUM(G13:G15)</f>
        <v>2230886440.96</v>
      </c>
      <c r="H12" s="27">
        <f t="shared" si="0"/>
        <v>0.24059866379414929</v>
      </c>
      <c r="I12" s="25">
        <f t="shared" si="1"/>
        <v>7041344775.04</v>
      </c>
      <c r="J12" s="25">
        <f>SUM(J13:J15)</f>
        <v>2123229803.96</v>
      </c>
      <c r="K12" s="28">
        <f t="shared" si="2"/>
        <v>0.22898801318674969</v>
      </c>
      <c r="L12" s="25">
        <f t="shared" si="3"/>
        <v>7149001412.04</v>
      </c>
      <c r="M12" s="27"/>
    </row>
    <row r="13" spans="2:13" ht="318.5" customHeight="1" thickBot="1" x14ac:dyDescent="0.3">
      <c r="B13" s="17" t="s">
        <v>120</v>
      </c>
      <c r="C13" s="36">
        <v>4519121719</v>
      </c>
      <c r="D13" s="37">
        <v>1160009811.6600001</v>
      </c>
      <c r="E13" s="18">
        <f t="shared" ref="E13:E15" si="6">+C13-D13</f>
        <v>3359111907.3400002</v>
      </c>
      <c r="F13" s="20">
        <f t="shared" ref="F13:F15" si="7">+D13/C13</f>
        <v>0.25668921613306078</v>
      </c>
      <c r="G13" s="37">
        <v>245501133</v>
      </c>
      <c r="H13" s="21">
        <f t="shared" si="0"/>
        <v>5.4324965837460333E-2</v>
      </c>
      <c r="I13" s="18">
        <f t="shared" si="1"/>
        <v>4273620586</v>
      </c>
      <c r="J13" s="18">
        <v>227782377</v>
      </c>
      <c r="K13" s="22">
        <f t="shared" si="2"/>
        <v>5.0404125218031108E-2</v>
      </c>
      <c r="L13" s="18">
        <f t="shared" si="3"/>
        <v>4291339342</v>
      </c>
      <c r="M13" s="38" t="s">
        <v>121</v>
      </c>
    </row>
    <row r="14" spans="2:13" ht="342" customHeight="1" thickBot="1" x14ac:dyDescent="0.3">
      <c r="B14" s="17" t="s">
        <v>122</v>
      </c>
      <c r="C14" s="36">
        <v>1214287365</v>
      </c>
      <c r="D14" s="37">
        <v>1129651848</v>
      </c>
      <c r="E14" s="18">
        <f t="shared" si="6"/>
        <v>84635517</v>
      </c>
      <c r="F14" s="20">
        <f t="shared" si="7"/>
        <v>0.93030025722123855</v>
      </c>
      <c r="G14" s="37">
        <v>260674504</v>
      </c>
      <c r="H14" s="21">
        <f t="shared" si="0"/>
        <v>0.21467282911240701</v>
      </c>
      <c r="I14" s="18">
        <f t="shared" si="1"/>
        <v>953612861</v>
      </c>
      <c r="J14" s="18">
        <v>227264910</v>
      </c>
      <c r="K14" s="22">
        <f t="shared" si="2"/>
        <v>0.18715908322079922</v>
      </c>
      <c r="L14" s="18">
        <f t="shared" si="3"/>
        <v>987022455</v>
      </c>
      <c r="M14" s="38" t="s">
        <v>123</v>
      </c>
    </row>
    <row r="15" spans="2:13" ht="409.5" customHeight="1" thickBot="1" x14ac:dyDescent="0.3">
      <c r="B15" s="17" t="s">
        <v>124</v>
      </c>
      <c r="C15" s="36">
        <v>3538822132</v>
      </c>
      <c r="D15" s="37">
        <v>3493703495</v>
      </c>
      <c r="E15" s="18">
        <f t="shared" si="6"/>
        <v>45118637</v>
      </c>
      <c r="F15" s="20">
        <f t="shared" si="7"/>
        <v>0.98725038012167599</v>
      </c>
      <c r="G15" s="37">
        <v>1724710803.96</v>
      </c>
      <c r="H15" s="21">
        <f t="shared" si="0"/>
        <v>0.48736860447554137</v>
      </c>
      <c r="I15" s="18">
        <f t="shared" si="1"/>
        <v>1814111328.04</v>
      </c>
      <c r="J15" s="18">
        <v>1668182516.96</v>
      </c>
      <c r="K15" s="22">
        <f t="shared" si="2"/>
        <v>0.47139484685465394</v>
      </c>
      <c r="L15" s="18">
        <f t="shared" si="3"/>
        <v>1870639615.04</v>
      </c>
      <c r="M15" s="38" t="s">
        <v>125</v>
      </c>
    </row>
    <row r="16" spans="2:13" ht="45" customHeight="1" thickBot="1" x14ac:dyDescent="0.3">
      <c r="B16" s="24" t="s">
        <v>126</v>
      </c>
      <c r="C16" s="25">
        <f>C12+C7</f>
        <v>19752129271</v>
      </c>
      <c r="D16" s="25">
        <f>D12+D7</f>
        <v>13829388064.619999</v>
      </c>
      <c r="E16" s="26">
        <f>+C16-D16</f>
        <v>5922741206.3800011</v>
      </c>
      <c r="F16" s="27">
        <f>D16/C16</f>
        <v>0.70014669683861641</v>
      </c>
      <c r="G16" s="25">
        <f>G12+G7</f>
        <v>5740692883.9099998</v>
      </c>
      <c r="H16" s="43">
        <f t="shared" si="0"/>
        <v>0.29063666023786422</v>
      </c>
      <c r="I16" s="26">
        <f t="shared" si="1"/>
        <v>14011436387.09</v>
      </c>
      <c r="J16" s="25">
        <f>J12+J7</f>
        <v>5470951551.5100002</v>
      </c>
      <c r="K16" s="28">
        <f t="shared" si="2"/>
        <v>0.27698034355933615</v>
      </c>
      <c r="L16" s="26">
        <f t="shared" si="3"/>
        <v>14281177719.49</v>
      </c>
      <c r="M16" s="44"/>
    </row>
    <row r="17" spans="2:2" x14ac:dyDescent="0.25">
      <c r="B17" s="46" t="s">
        <v>131</v>
      </c>
    </row>
    <row r="18" spans="2:2" x14ac:dyDescent="0.25">
      <c r="B18" s="46" t="s">
        <v>132</v>
      </c>
    </row>
  </sheetData>
  <autoFilter ref="B6:N7" xr:uid="{5CC17C32-8077-4403-B275-93912E9C5163}"/>
  <mergeCells count="4">
    <mergeCell ref="B1:M1"/>
    <mergeCell ref="B2:M2"/>
    <mergeCell ref="B3:M3"/>
    <mergeCell ref="B5:M5"/>
  </mergeCells>
  <printOptions horizontalCentered="1"/>
  <pageMargins left="0.70866141732283472" right="0.70866141732283472" top="0.74803149606299213" bottom="0.35433070866141736" header="0.31496062992125984" footer="0.31496062992125984"/>
  <pageSetup scale="6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553542-F64F-4CF6-BFFC-1B243537939C}">
  <sheetPr>
    <tabColor rgb="FFFF0000"/>
  </sheetPr>
  <dimension ref="B1:M9"/>
  <sheetViews>
    <sheetView zoomScale="70" zoomScaleNormal="70" workbookViewId="0">
      <pane ySplit="6" topLeftCell="A7" activePane="bottomLeft" state="frozen"/>
      <selection activeCell="A6" sqref="A6"/>
      <selection pane="bottomLeft" activeCell="B22" sqref="B22"/>
    </sheetView>
  </sheetViews>
  <sheetFormatPr baseColWidth="10" defaultColWidth="27" defaultRowHeight="13.5" x14ac:dyDescent="0.25"/>
  <cols>
    <col min="1" max="1" width="8.26953125" style="1" customWidth="1"/>
    <col min="2" max="2" width="35.81640625" style="1" customWidth="1"/>
    <col min="3" max="5" width="20.6328125" style="1" customWidth="1"/>
    <col min="6" max="6" width="15.6328125" style="1" customWidth="1"/>
    <col min="7" max="7" width="20.6328125" style="1" customWidth="1"/>
    <col min="8" max="8" width="15.6328125" style="1" customWidth="1"/>
    <col min="9" max="9" width="27" style="1" customWidth="1"/>
    <col min="10" max="10" width="20.6328125" style="1" customWidth="1"/>
    <col min="11" max="11" width="15.6328125" style="1" customWidth="1"/>
    <col min="12" max="12" width="20.6328125" style="1" customWidth="1"/>
    <col min="13" max="13" width="45.1796875" style="52" customWidth="1"/>
    <col min="14" max="14" width="46.1796875" style="1" customWidth="1"/>
    <col min="15" max="16384" width="27" style="1"/>
  </cols>
  <sheetData>
    <row r="1" spans="2:13" ht="17.5" x14ac:dyDescent="0.35">
      <c r="B1" s="56" t="s">
        <v>0</v>
      </c>
      <c r="C1" s="57"/>
      <c r="D1" s="57"/>
      <c r="E1" s="57"/>
      <c r="F1" s="57"/>
      <c r="G1" s="57"/>
      <c r="H1" s="57"/>
      <c r="I1" s="57"/>
      <c r="J1" s="57"/>
      <c r="K1" s="57"/>
      <c r="L1" s="57"/>
      <c r="M1" s="58"/>
    </row>
    <row r="2" spans="2:13" ht="17.5" x14ac:dyDescent="0.35">
      <c r="B2" s="59" t="s">
        <v>1</v>
      </c>
      <c r="C2" s="60"/>
      <c r="D2" s="60"/>
      <c r="E2" s="60"/>
      <c r="F2" s="60"/>
      <c r="G2" s="60"/>
      <c r="H2" s="60"/>
      <c r="I2" s="60"/>
      <c r="J2" s="60"/>
      <c r="K2" s="60"/>
      <c r="L2" s="60"/>
      <c r="M2" s="61"/>
    </row>
    <row r="3" spans="2:13" ht="18" thickBot="1" x14ac:dyDescent="0.4">
      <c r="B3" s="62" t="s">
        <v>133</v>
      </c>
      <c r="C3" s="63"/>
      <c r="D3" s="63"/>
      <c r="E3" s="63"/>
      <c r="F3" s="63"/>
      <c r="G3" s="63"/>
      <c r="H3" s="63"/>
      <c r="I3" s="63"/>
      <c r="J3" s="63"/>
      <c r="K3" s="63"/>
      <c r="L3" s="63"/>
      <c r="M3" s="64"/>
    </row>
    <row r="4" spans="2:13" ht="18" thickBot="1" x14ac:dyDescent="0.4">
      <c r="B4" s="2"/>
      <c r="C4" s="3"/>
      <c r="D4" s="3"/>
      <c r="E4" s="3"/>
      <c r="F4" s="3"/>
      <c r="G4" s="3"/>
      <c r="H4" s="3"/>
      <c r="I4" s="3"/>
      <c r="J4" s="3"/>
      <c r="K4" s="3"/>
      <c r="L4" s="3"/>
      <c r="M4" s="4"/>
    </row>
    <row r="5" spans="2:13" ht="18" thickBot="1" x14ac:dyDescent="0.3">
      <c r="B5" s="53" t="s">
        <v>127</v>
      </c>
      <c r="C5" s="54"/>
      <c r="D5" s="54"/>
      <c r="E5" s="54"/>
      <c r="F5" s="54"/>
      <c r="G5" s="54"/>
      <c r="H5" s="54"/>
      <c r="I5" s="54"/>
      <c r="J5" s="54"/>
      <c r="K5" s="54"/>
      <c r="L5" s="54"/>
      <c r="M5" s="55"/>
    </row>
    <row r="6" spans="2:13" ht="140.25" customHeight="1" thickBot="1" x14ac:dyDescent="0.3">
      <c r="B6" s="5" t="s">
        <v>3</v>
      </c>
      <c r="C6" s="5" t="s">
        <v>4</v>
      </c>
      <c r="D6" s="5" t="s">
        <v>5</v>
      </c>
      <c r="E6" s="5" t="s">
        <v>6</v>
      </c>
      <c r="F6" s="5" t="s">
        <v>7</v>
      </c>
      <c r="G6" s="5" t="s">
        <v>8</v>
      </c>
      <c r="H6" s="5" t="s">
        <v>9</v>
      </c>
      <c r="I6" s="5" t="s">
        <v>10</v>
      </c>
      <c r="J6" s="5" t="s">
        <v>11</v>
      </c>
      <c r="K6" s="5" t="s">
        <v>12</v>
      </c>
      <c r="L6" s="5" t="s">
        <v>13</v>
      </c>
      <c r="M6" s="5" t="s">
        <v>14</v>
      </c>
    </row>
    <row r="7" spans="2:13" ht="66" customHeight="1" thickBot="1" x14ac:dyDescent="0.3">
      <c r="B7" s="17" t="s">
        <v>128</v>
      </c>
      <c r="C7" s="36">
        <v>65970729</v>
      </c>
      <c r="D7" s="37">
        <v>0</v>
      </c>
      <c r="E7" s="18">
        <v>0</v>
      </c>
      <c r="F7" s="20">
        <v>0</v>
      </c>
      <c r="G7" s="37">
        <v>0</v>
      </c>
      <c r="H7" s="21">
        <v>0</v>
      </c>
      <c r="I7" s="18">
        <v>0</v>
      </c>
      <c r="J7" s="18">
        <v>0</v>
      </c>
      <c r="K7" s="22">
        <v>0</v>
      </c>
      <c r="L7" s="18">
        <v>0</v>
      </c>
      <c r="M7" s="38" t="s">
        <v>129</v>
      </c>
    </row>
    <row r="8" spans="2:13" x14ac:dyDescent="0.25">
      <c r="B8" s="46" t="s">
        <v>131</v>
      </c>
    </row>
    <row r="9" spans="2:13" x14ac:dyDescent="0.25">
      <c r="B9" s="46" t="s">
        <v>132</v>
      </c>
    </row>
  </sheetData>
  <autoFilter ref="B6:N6" xr:uid="{5CC17C32-8077-4403-B275-93912E9C5163}"/>
  <mergeCells count="4">
    <mergeCell ref="B1:M1"/>
    <mergeCell ref="B2:M2"/>
    <mergeCell ref="B3:M3"/>
    <mergeCell ref="B5:M5"/>
  </mergeCells>
  <printOptions horizontalCentered="1"/>
  <pageMargins left="0.70866141732283472" right="0.70866141732283472" top="0.74803149606299213" bottom="0.35433070866141736" header="0.31496062992125984" footer="0.31496062992125984"/>
  <pageSetup scale="6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Ejecución Consol Ppto Total ANE</vt:lpstr>
      <vt:lpstr>Ejecución Ptal Funcionamiento</vt:lpstr>
      <vt:lpstr>Ejecución Ptal Inversión</vt:lpstr>
      <vt:lpstr>Ejecución Ptal Servicio Deuda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Alexander Cifuentes Castiblanco</dc:creator>
  <cp:lastModifiedBy>Margarita Maria Rivera Agudelo</cp:lastModifiedBy>
  <dcterms:created xsi:type="dcterms:W3CDTF">2023-08-10T18:31:30Z</dcterms:created>
  <dcterms:modified xsi:type="dcterms:W3CDTF">2023-08-16T22:24:26Z</dcterms:modified>
</cp:coreProperties>
</file>